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connectchurchatl-my.sharepoint.com/personal/mdandrewsi_connectchurchatl_onmicrosoft_com/Documents/TezD-Drive/Inspirational/ChurchPlant/MyDocuments/Giving Reports/2025/Connect Sports/"/>
    </mc:Choice>
  </mc:AlternateContent>
  <xr:revisionPtr revIDLastSave="0" documentId="8_{425EFBBB-5383-4D30-A37A-FEA61683EDE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Income-Expenses-Actual" sheetId="3" r:id="rId1"/>
    <sheet name="Income-Expenses-Aspiration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3" l="1"/>
  <c r="E39" i="3"/>
  <c r="O36" i="3"/>
  <c r="N36" i="3"/>
  <c r="M36" i="3"/>
  <c r="L36" i="3"/>
  <c r="K36" i="3"/>
  <c r="J36" i="3"/>
  <c r="I36" i="3"/>
  <c r="H36" i="3"/>
  <c r="G36" i="3"/>
  <c r="F36" i="3"/>
  <c r="E36" i="3"/>
  <c r="D36" i="3"/>
  <c r="P36" i="3" s="1"/>
  <c r="O35" i="3"/>
  <c r="N35" i="3"/>
  <c r="M35" i="3"/>
  <c r="L35" i="3"/>
  <c r="K35" i="3"/>
  <c r="J35" i="3"/>
  <c r="I35" i="3"/>
  <c r="H35" i="3"/>
  <c r="G35" i="3"/>
  <c r="F35" i="3"/>
  <c r="E35" i="3"/>
  <c r="P35" i="3" s="1"/>
  <c r="D35" i="3"/>
  <c r="Y29" i="3"/>
  <c r="P29" i="3"/>
  <c r="AA28" i="3"/>
  <c r="O28" i="3"/>
  <c r="N28" i="3"/>
  <c r="M28" i="3"/>
  <c r="L28" i="3"/>
  <c r="K28" i="3"/>
  <c r="J28" i="3"/>
  <c r="I28" i="3"/>
  <c r="H28" i="3"/>
  <c r="G28" i="3"/>
  <c r="F28" i="3"/>
  <c r="E28" i="3"/>
  <c r="D28" i="3"/>
  <c r="P28" i="3" s="1"/>
  <c r="AA27" i="3"/>
  <c r="P27" i="3"/>
  <c r="AA26" i="3"/>
  <c r="O26" i="3"/>
  <c r="N26" i="3"/>
  <c r="M26" i="3"/>
  <c r="L26" i="3"/>
  <c r="K26" i="3"/>
  <c r="J26" i="3"/>
  <c r="I26" i="3"/>
  <c r="H26" i="3"/>
  <c r="G26" i="3"/>
  <c r="F26" i="3"/>
  <c r="E26" i="3"/>
  <c r="D26" i="3"/>
  <c r="P26" i="3" s="1"/>
  <c r="O25" i="3"/>
  <c r="O30" i="3" s="1"/>
  <c r="N25" i="3"/>
  <c r="N30" i="3" s="1"/>
  <c r="M25" i="3"/>
  <c r="M30" i="3" s="1"/>
  <c r="L25" i="3"/>
  <c r="L30" i="3" s="1"/>
  <c r="K25" i="3"/>
  <c r="K30" i="3" s="1"/>
  <c r="J25" i="3"/>
  <c r="J30" i="3" s="1"/>
  <c r="I25" i="3"/>
  <c r="I30" i="3" s="1"/>
  <c r="H25" i="3"/>
  <c r="H30" i="3" s="1"/>
  <c r="G25" i="3"/>
  <c r="G30" i="3" s="1"/>
  <c r="F25" i="3"/>
  <c r="F30" i="3" s="1"/>
  <c r="E25" i="3"/>
  <c r="E30" i="3" s="1"/>
  <c r="D25" i="3"/>
  <c r="T21" i="3"/>
  <c r="T20" i="3"/>
  <c r="O20" i="3"/>
  <c r="N20" i="3"/>
  <c r="M20" i="3"/>
  <c r="L20" i="3"/>
  <c r="K20" i="3"/>
  <c r="J20" i="3"/>
  <c r="I20" i="3"/>
  <c r="H20" i="3"/>
  <c r="G20" i="3"/>
  <c r="F20" i="3"/>
  <c r="E20" i="3"/>
  <c r="D20" i="3"/>
  <c r="P20" i="3" s="1"/>
  <c r="T19" i="3"/>
  <c r="O19" i="3"/>
  <c r="O22" i="3" s="1"/>
  <c r="N19" i="3"/>
  <c r="N22" i="3" s="1"/>
  <c r="M19" i="3"/>
  <c r="M22" i="3" s="1"/>
  <c r="L19" i="3"/>
  <c r="L22" i="3" s="1"/>
  <c r="K19" i="3"/>
  <c r="K22" i="3" s="1"/>
  <c r="J19" i="3"/>
  <c r="J22" i="3" s="1"/>
  <c r="I19" i="3"/>
  <c r="I22" i="3" s="1"/>
  <c r="H19" i="3"/>
  <c r="G19" i="3"/>
  <c r="G22" i="3" s="1"/>
  <c r="F19" i="3"/>
  <c r="F22" i="3" s="1"/>
  <c r="E19" i="3"/>
  <c r="E22" i="3" s="1"/>
  <c r="D19" i="3"/>
  <c r="T18" i="3"/>
  <c r="U18" i="3" s="1"/>
  <c r="V18" i="3" s="1"/>
  <c r="P14" i="3"/>
  <c r="P12" i="3"/>
  <c r="R10" i="3"/>
  <c r="P8" i="3"/>
  <c r="O8" i="3"/>
  <c r="N8" i="3"/>
  <c r="M8" i="3"/>
  <c r="L8" i="3"/>
  <c r="K8" i="3"/>
  <c r="J8" i="3"/>
  <c r="I8" i="3"/>
  <c r="H8" i="3"/>
  <c r="G8" i="3"/>
  <c r="F8" i="3"/>
  <c r="E8" i="3"/>
  <c r="D8" i="3"/>
  <c r="P4" i="3"/>
  <c r="J22" i="2"/>
  <c r="K22" i="2"/>
  <c r="L22" i="2"/>
  <c r="M22" i="2"/>
  <c r="N22" i="2"/>
  <c r="O22" i="2"/>
  <c r="E22" i="2"/>
  <c r="F22" i="2"/>
  <c r="G22" i="2"/>
  <c r="H22" i="2"/>
  <c r="I22" i="2"/>
  <c r="D30" i="2"/>
  <c r="O30" i="2"/>
  <c r="U26" i="2"/>
  <c r="R10" i="2" s="1"/>
  <c r="O36" i="2"/>
  <c r="N36" i="2"/>
  <c r="M36" i="2"/>
  <c r="L36" i="2"/>
  <c r="K36" i="2"/>
  <c r="J36" i="2"/>
  <c r="I36" i="2"/>
  <c r="H36" i="2"/>
  <c r="G36" i="2"/>
  <c r="F36" i="2"/>
  <c r="E36" i="2"/>
  <c r="D36" i="2"/>
  <c r="P36" i="2" s="1"/>
  <c r="G35" i="2"/>
  <c r="F35" i="2"/>
  <c r="E35" i="2"/>
  <c r="D35" i="2"/>
  <c r="J35" i="2"/>
  <c r="I35" i="2"/>
  <c r="O35" i="2"/>
  <c r="N35" i="2"/>
  <c r="M35" i="2"/>
  <c r="L35" i="2"/>
  <c r="K35" i="2"/>
  <c r="H35" i="2"/>
  <c r="U30" i="2"/>
  <c r="O19" i="2"/>
  <c r="N19" i="2"/>
  <c r="M19" i="2"/>
  <c r="L19" i="2"/>
  <c r="K19" i="2"/>
  <c r="J19" i="2"/>
  <c r="I19" i="2"/>
  <c r="H19" i="2"/>
  <c r="G19" i="2"/>
  <c r="F19" i="2"/>
  <c r="E19" i="2"/>
  <c r="D19" i="2"/>
  <c r="D22" i="2" s="1"/>
  <c r="Y29" i="2"/>
  <c r="O28" i="2"/>
  <c r="N28" i="2"/>
  <c r="N30" i="2" s="1"/>
  <c r="M28" i="2"/>
  <c r="M30" i="2" s="1"/>
  <c r="L28" i="2"/>
  <c r="L30" i="2" s="1"/>
  <c r="K28" i="2"/>
  <c r="K30" i="2" s="1"/>
  <c r="J28" i="2"/>
  <c r="J30" i="2" s="1"/>
  <c r="I28" i="2"/>
  <c r="I30" i="2" s="1"/>
  <c r="H28" i="2"/>
  <c r="H30" i="2" s="1"/>
  <c r="G28" i="2"/>
  <c r="G30" i="2" s="1"/>
  <c r="F28" i="2"/>
  <c r="F30" i="2" s="1"/>
  <c r="E28" i="2"/>
  <c r="E30" i="2" s="1"/>
  <c r="D28" i="2"/>
  <c r="O26" i="2"/>
  <c r="N26" i="2"/>
  <c r="M26" i="2"/>
  <c r="L26" i="2"/>
  <c r="K26" i="2"/>
  <c r="J26" i="2"/>
  <c r="I26" i="2"/>
  <c r="H26" i="2"/>
  <c r="G26" i="2"/>
  <c r="F26" i="2"/>
  <c r="E26" i="2"/>
  <c r="D26" i="2"/>
  <c r="O25" i="2"/>
  <c r="N25" i="2"/>
  <c r="M25" i="2"/>
  <c r="L25" i="2"/>
  <c r="K25" i="2"/>
  <c r="J25" i="2"/>
  <c r="I25" i="2"/>
  <c r="AA28" i="2"/>
  <c r="AA27" i="2"/>
  <c r="H25" i="2" s="1"/>
  <c r="AA26" i="2"/>
  <c r="T18" i="2"/>
  <c r="U18" i="2" s="1"/>
  <c r="V18" i="2" s="1"/>
  <c r="T19" i="2"/>
  <c r="T20" i="2"/>
  <c r="T21" i="2" s="1"/>
  <c r="P4" i="2"/>
  <c r="H22" i="3" l="1"/>
  <c r="O34" i="3"/>
  <c r="O37" i="3" s="1"/>
  <c r="O38" i="3" s="1"/>
  <c r="O39" i="3" s="1"/>
  <c r="N34" i="3"/>
  <c r="N37" i="3" s="1"/>
  <c r="N38" i="3" s="1"/>
  <c r="N39" i="3" s="1"/>
  <c r="M34" i="3"/>
  <c r="M37" i="3" s="1"/>
  <c r="M38" i="3" s="1"/>
  <c r="M39" i="3" s="1"/>
  <c r="L34" i="3"/>
  <c r="L37" i="3" s="1"/>
  <c r="L38" i="3" s="1"/>
  <c r="L39" i="3" s="1"/>
  <c r="K34" i="3"/>
  <c r="K37" i="3" s="1"/>
  <c r="K38" i="3" s="1"/>
  <c r="K39" i="3" s="1"/>
  <c r="I34" i="3"/>
  <c r="I37" i="3" s="1"/>
  <c r="I38" i="3" s="1"/>
  <c r="I39" i="3" s="1"/>
  <c r="H34" i="3"/>
  <c r="H37" i="3" s="1"/>
  <c r="H38" i="3" s="1"/>
  <c r="H39" i="3" s="1"/>
  <c r="G34" i="3"/>
  <c r="G37" i="3" s="1"/>
  <c r="G38" i="3" s="1"/>
  <c r="G39" i="3" s="1"/>
  <c r="F34" i="3"/>
  <c r="F37" i="3" s="1"/>
  <c r="F38" i="3" s="1"/>
  <c r="F39" i="3" s="1"/>
  <c r="E34" i="3"/>
  <c r="D34" i="3"/>
  <c r="J34" i="3"/>
  <c r="J37" i="3" s="1"/>
  <c r="J38" i="3" s="1"/>
  <c r="J39" i="3" s="1"/>
  <c r="D30" i="3"/>
  <c r="P25" i="3"/>
  <c r="P30" i="3" s="1"/>
  <c r="P19" i="3"/>
  <c r="P22" i="3" s="1"/>
  <c r="D22" i="3"/>
  <c r="O20" i="2"/>
  <c r="M20" i="2"/>
  <c r="H20" i="2"/>
  <c r="L20" i="2"/>
  <c r="J20" i="2"/>
  <c r="N20" i="2"/>
  <c r="K20" i="2"/>
  <c r="I20" i="2"/>
  <c r="G20" i="2"/>
  <c r="E20" i="2"/>
  <c r="D20" i="2"/>
  <c r="F20" i="2"/>
  <c r="M34" i="2"/>
  <c r="M37" i="2" s="1"/>
  <c r="L34" i="2"/>
  <c r="L37" i="2" s="1"/>
  <c r="I34" i="2"/>
  <c r="I37" i="2" s="1"/>
  <c r="G34" i="2"/>
  <c r="G37" i="2" s="1"/>
  <c r="F34" i="2"/>
  <c r="F37" i="2" s="1"/>
  <c r="H34" i="2"/>
  <c r="H37" i="2" s="1"/>
  <c r="D34" i="2"/>
  <c r="D37" i="2" s="1"/>
  <c r="O34" i="2"/>
  <c r="O37" i="2" s="1"/>
  <c r="K34" i="2"/>
  <c r="K37" i="2" s="1"/>
  <c r="J34" i="2"/>
  <c r="J37" i="2" s="1"/>
  <c r="N34" i="2"/>
  <c r="N37" i="2" s="1"/>
  <c r="E34" i="2"/>
  <c r="G25" i="2"/>
  <c r="F25" i="2"/>
  <c r="E25" i="2"/>
  <c r="D25" i="2"/>
  <c r="P35" i="2"/>
  <c r="P34" i="3" l="1"/>
  <c r="P37" i="3" s="1"/>
  <c r="P38" i="3" s="1"/>
  <c r="P39" i="3" s="1"/>
  <c r="P40" i="3" s="1"/>
  <c r="D37" i="3"/>
  <c r="D38" i="3" s="1"/>
  <c r="D39" i="3" s="1"/>
  <c r="J8" i="2"/>
  <c r="P34" i="2"/>
  <c r="P37" i="2" s="1"/>
  <c r="P29" i="2"/>
  <c r="P28" i="2"/>
  <c r="P27" i="2"/>
  <c r="P26" i="2"/>
  <c r="P19" i="2"/>
  <c r="P14" i="2"/>
  <c r="P12" i="2"/>
  <c r="O8" i="2"/>
  <c r="N8" i="2"/>
  <c r="K8" i="2"/>
  <c r="G8" i="2"/>
  <c r="F8" i="2"/>
  <c r="M38" i="2" l="1"/>
  <c r="M39" i="2" s="1"/>
  <c r="F38" i="2"/>
  <c r="F39" i="2" s="1"/>
  <c r="H38" i="2"/>
  <c r="H39" i="2" s="1"/>
  <c r="I38" i="2"/>
  <c r="I39" i="2" s="1"/>
  <c r="N38" i="2"/>
  <c r="N39" i="2" s="1"/>
  <c r="L38" i="2"/>
  <c r="L39" i="2" s="1"/>
  <c r="E39" i="2"/>
  <c r="J38" i="2"/>
  <c r="J39" i="2" s="1"/>
  <c r="G38" i="2"/>
  <c r="G39" i="2" s="1"/>
  <c r="K38" i="2"/>
  <c r="K39" i="2" s="1"/>
  <c r="O38" i="2"/>
  <c r="O39" i="2" s="1"/>
  <c r="D38" i="2"/>
  <c r="D39" i="2" s="1"/>
  <c r="P20" i="2"/>
  <c r="P22" i="2" s="1"/>
  <c r="P25" i="2"/>
  <c r="P30" i="2" s="1"/>
  <c r="H8" i="2"/>
  <c r="L8" i="2"/>
  <c r="E8" i="2"/>
  <c r="I8" i="2"/>
  <c r="M8" i="2"/>
  <c r="D8" i="2" l="1"/>
  <c r="P8" i="2"/>
  <c r="P38" i="2" l="1"/>
  <c r="P39" i="2" s="1"/>
  <c r="P40" i="2" s="1"/>
</calcChain>
</file>

<file path=xl/sharedStrings.xml><?xml version="1.0" encoding="utf-8"?>
<sst xmlns="http://schemas.openxmlformats.org/spreadsheetml/2006/main" count="188" uniqueCount="79">
  <si>
    <t>Connect Sports Financial Statement 2026-2027 Fiscal Year</t>
  </si>
  <si>
    <t>Income</t>
  </si>
  <si>
    <t>2026 Totals</t>
  </si>
  <si>
    <t>League &amp; Camp Donations</t>
  </si>
  <si>
    <r>
      <t>Designated</t>
    </r>
    <r>
      <rPr>
        <sz val="10"/>
        <color theme="1"/>
        <rFont val="Aptos Narrow"/>
        <family val="2"/>
        <scheme val="minor"/>
      </rPr>
      <t xml:space="preserve"> (Summer Camp, Ministry House, Food Pantry, Bill Pay Assistance  etc…)</t>
    </r>
  </si>
  <si>
    <t>Outside Support</t>
  </si>
  <si>
    <t>Total Income</t>
  </si>
  <si>
    <t>Expenses</t>
  </si>
  <si>
    <t>2023 Totals</t>
  </si>
  <si>
    <t>Missions</t>
  </si>
  <si>
    <t xml:space="preserve">  Cooperative Program</t>
  </si>
  <si>
    <t xml:space="preserve">  State </t>
  </si>
  <si>
    <t xml:space="preserve">  Association</t>
  </si>
  <si>
    <t xml:space="preserve">  Other-Annie</t>
  </si>
  <si>
    <t>Total Missions</t>
  </si>
  <si>
    <t>Salaries &amp; Benefits</t>
  </si>
  <si>
    <t xml:space="preserve">   Staff W-2</t>
  </si>
  <si>
    <t>Contractors</t>
  </si>
  <si>
    <t xml:space="preserve">  Payroll Taxes</t>
  </si>
  <si>
    <t>Total Salaries &amp; Benefits</t>
  </si>
  <si>
    <t>Building Expenses</t>
  </si>
  <si>
    <t>Initiative</t>
  </si>
  <si>
    <t>Time Frame</t>
  </si>
  <si>
    <t>Staff Contractors</t>
  </si>
  <si>
    <t>Cost</t>
  </si>
  <si>
    <t>Staff W-2</t>
  </si>
  <si>
    <t>Materials</t>
  </si>
  <si>
    <t>Facility Rentals</t>
  </si>
  <si>
    <t>Monthly Cost</t>
  </si>
  <si>
    <t>Utilities</t>
  </si>
  <si>
    <t>Insurance</t>
  </si>
  <si>
    <t>Technology</t>
  </si>
  <si>
    <t>Training</t>
  </si>
  <si>
    <t xml:space="preserve">  Rent Payments</t>
  </si>
  <si>
    <t xml:space="preserve">Track Camp </t>
  </si>
  <si>
    <t>June-July</t>
  </si>
  <si>
    <t>Speed Coach,  Jumps Coach, Throwing Coach, Timer, Shooter, Security Resource Officer</t>
  </si>
  <si>
    <t>Sand, Sod, Tape, hurdles rental, Javelin Rental, Shot put rentals</t>
  </si>
  <si>
    <t>Classrooms, Gym, &amp; Field</t>
  </si>
  <si>
    <t>Website, Graphics, Printed Materials</t>
  </si>
  <si>
    <t xml:space="preserve">  Utilities</t>
  </si>
  <si>
    <t>Basketball Cheer</t>
  </si>
  <si>
    <t>January- April</t>
  </si>
  <si>
    <t>League Commisioner, 8 basketball coaches, 4 Cheer Coaches, Technical Specialist, 4 Referees, 2 Scorers, Security Resource Officer</t>
  </si>
  <si>
    <t>Scoreboard rental, basketballs, pennies, Whistles, coach boards</t>
  </si>
  <si>
    <t>Classrooms, Gym</t>
  </si>
  <si>
    <t xml:space="preserve">  Phone &amp; Internet</t>
  </si>
  <si>
    <t>KAA</t>
  </si>
  <si>
    <t>May</t>
  </si>
  <si>
    <t>4 Camp Counselors, Bus Driver</t>
  </si>
  <si>
    <t>Admin Supplies</t>
  </si>
  <si>
    <t>Campsite</t>
  </si>
  <si>
    <t xml:space="preserve">  Insurance</t>
  </si>
  <si>
    <t>Camp Grace</t>
  </si>
  <si>
    <t xml:space="preserve">  Repair/Maintenance</t>
  </si>
  <si>
    <t>Food Pantry Monthly</t>
  </si>
  <si>
    <t>Jan-December</t>
  </si>
  <si>
    <t>Driver</t>
  </si>
  <si>
    <t>truck rental, Bags, thermometors, boxes</t>
  </si>
  <si>
    <t xml:space="preserve">Pantry </t>
  </si>
  <si>
    <t>Electric</t>
  </si>
  <si>
    <t>Brotherhood Mutual</t>
  </si>
  <si>
    <t>Website, Graphics, Printed Materials, Texting Tool</t>
  </si>
  <si>
    <t>Total Building</t>
  </si>
  <si>
    <t>Connect Ministry House Monthly</t>
  </si>
  <si>
    <t>Maintenance Technician, House Manager</t>
  </si>
  <si>
    <t>Cleaning Supplies</t>
  </si>
  <si>
    <t xml:space="preserve">House Rental </t>
  </si>
  <si>
    <t>Gas, Electric, Water</t>
  </si>
  <si>
    <t>Administrative</t>
  </si>
  <si>
    <t>PT-Finance Admin, Registrar, &amp; Technical Specialist</t>
  </si>
  <si>
    <t>Certification</t>
  </si>
  <si>
    <t>Administration</t>
  </si>
  <si>
    <t xml:space="preserve">  Supplies</t>
  </si>
  <si>
    <t xml:space="preserve"> Techonology</t>
  </si>
  <si>
    <t>Total Administration</t>
  </si>
  <si>
    <t>Total Budget Expenses</t>
  </si>
  <si>
    <t>Total Expenses</t>
  </si>
  <si>
    <t>Total Expenses Minus Current  Donations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</si>
</sst>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ptos Narrow"/>
      <family val="2"/>
      <scheme val="minor"/>
    </font>
    <font>
      <sz val="14"/>
      <color theme="4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/>
    <xf numFmtId="164" fontId="0" fillId="0" borderId="0" xfId="1" applyNumberFormat="1" applyFont="1" applyFill="1"/>
    <xf numFmtId="164" fontId="16" fillId="0" borderId="0" xfId="1" applyNumberFormat="1" applyFont="1" applyFill="1"/>
    <xf numFmtId="0" fontId="18" fillId="0" borderId="0" xfId="0" applyFont="1" applyAlignment="1">
      <alignment horizontal="center"/>
    </xf>
    <xf numFmtId="164" fontId="19" fillId="0" borderId="0" xfId="1" applyNumberFormat="1" applyFont="1" applyFill="1" applyAlignment="1">
      <alignment horizontal="center"/>
    </xf>
    <xf numFmtId="0" fontId="20" fillId="0" borderId="0" xfId="0" applyFont="1"/>
    <xf numFmtId="164" fontId="21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center"/>
    </xf>
    <xf numFmtId="1" fontId="21" fillId="0" borderId="0" xfId="1" applyNumberFormat="1" applyFont="1" applyFill="1" applyAlignment="1">
      <alignment horizontal="center"/>
    </xf>
    <xf numFmtId="17" fontId="23" fillId="0" borderId="0" xfId="0" applyNumberFormat="1" applyFont="1" applyAlignment="1">
      <alignment horizontal="center"/>
    </xf>
    <xf numFmtId="164" fontId="0" fillId="0" borderId="10" xfId="1" applyNumberFormat="1" applyFont="1" applyFill="1" applyBorder="1"/>
    <xf numFmtId="0" fontId="21" fillId="0" borderId="0" xfId="0" applyFont="1"/>
    <xf numFmtId="164" fontId="0" fillId="0" borderId="11" xfId="1" applyNumberFormat="1" applyFont="1" applyFill="1" applyBorder="1"/>
    <xf numFmtId="44" fontId="0" fillId="0" borderId="0" xfId="1" applyFont="1" applyFill="1"/>
    <xf numFmtId="0" fontId="22" fillId="0" borderId="0" xfId="0" applyFont="1"/>
    <xf numFmtId="0" fontId="22" fillId="0" borderId="0" xfId="0" applyFont="1" applyAlignment="1">
      <alignment horizontal="left"/>
    </xf>
    <xf numFmtId="164" fontId="0" fillId="0" borderId="0" xfId="0" applyNumberFormat="1"/>
    <xf numFmtId="164" fontId="25" fillId="0" borderId="0" xfId="1" applyNumberFormat="1" applyFont="1"/>
    <xf numFmtId="0" fontId="0" fillId="0" borderId="0" xfId="0" applyAlignment="1">
      <alignment wrapText="1"/>
    </xf>
    <xf numFmtId="0" fontId="17" fillId="0" borderId="0" xfId="0" applyFont="1"/>
    <xf numFmtId="0" fontId="0" fillId="0" borderId="0" xfId="0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8DA0-2EC4-45A5-82AD-26842BD1D1A0}">
  <dimension ref="A1:AI45"/>
  <sheetViews>
    <sheetView tabSelected="1" view="pageBreakPreview" zoomScale="70" zoomScaleNormal="130" zoomScaleSheetLayoutView="70" workbookViewId="0">
      <selection activeCell="Y27" sqref="Y27"/>
    </sheetView>
  </sheetViews>
  <sheetFormatPr defaultRowHeight="14.25"/>
  <cols>
    <col min="1" max="1" width="11.28515625" customWidth="1"/>
    <col min="4" max="4" width="11.7109375" customWidth="1"/>
    <col min="5" max="5" width="10.85546875" customWidth="1"/>
    <col min="6" max="6" width="10.140625" customWidth="1"/>
    <col min="7" max="7" width="10.85546875" customWidth="1"/>
    <col min="8" max="8" width="11.28515625" customWidth="1"/>
    <col min="9" max="10" width="9.5703125" bestFit="1" customWidth="1"/>
    <col min="13" max="13" width="9.28515625" bestFit="1" customWidth="1"/>
    <col min="16" max="16" width="12.140625" bestFit="1" customWidth="1"/>
    <col min="17" max="17" width="26.85546875" bestFit="1" customWidth="1"/>
    <col min="18" max="18" width="12.7109375" bestFit="1" customWidth="1"/>
    <col min="19" max="19" width="5.28515625" customWidth="1"/>
    <col min="20" max="20" width="37.7109375" customWidth="1"/>
    <col min="21" max="21" width="15.42578125" customWidth="1"/>
    <col min="22" max="22" width="14.85546875" customWidth="1"/>
    <col min="23" max="23" width="15.42578125" customWidth="1"/>
    <col min="24" max="24" width="23.85546875" customWidth="1"/>
    <col min="25" max="25" width="8.7109375" customWidth="1"/>
    <col min="26" max="27" width="13.85546875" customWidth="1"/>
    <col min="28" max="28" width="9" customWidth="1"/>
    <col min="29" max="29" width="13.85546875" customWidth="1"/>
    <col min="30" max="31" width="9" customWidth="1"/>
    <col min="32" max="32" width="26.42578125" customWidth="1"/>
    <col min="33" max="33" width="11.140625" bestFit="1" customWidth="1"/>
    <col min="34" max="34" width="10.42578125" bestFit="1" customWidth="1"/>
  </cols>
  <sheetData>
    <row r="1" spans="1:26" ht="15.4">
      <c r="D1" s="4" t="s">
        <v>0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26">
      <c r="A2" s="6" t="s">
        <v>1</v>
      </c>
      <c r="F2" s="7"/>
      <c r="G2" s="7"/>
      <c r="H2" s="7"/>
      <c r="I2" s="8"/>
      <c r="J2" s="7"/>
      <c r="K2" s="7"/>
      <c r="L2" s="7"/>
      <c r="M2" s="7"/>
      <c r="N2" s="7"/>
      <c r="O2" s="7"/>
      <c r="P2" s="9"/>
    </row>
    <row r="3" spans="1:26">
      <c r="D3" s="10">
        <v>46023</v>
      </c>
      <c r="E3" s="10">
        <v>46054</v>
      </c>
      <c r="F3" s="10">
        <v>46082</v>
      </c>
      <c r="G3" s="10">
        <v>46113</v>
      </c>
      <c r="H3" s="10">
        <v>46143</v>
      </c>
      <c r="I3" s="10">
        <v>46174</v>
      </c>
      <c r="J3" s="10">
        <v>46204</v>
      </c>
      <c r="K3" s="10">
        <v>46235</v>
      </c>
      <c r="L3" s="10">
        <v>46266</v>
      </c>
      <c r="M3" s="10">
        <v>46296</v>
      </c>
      <c r="N3" s="10">
        <v>46327</v>
      </c>
      <c r="O3" s="10">
        <v>46357</v>
      </c>
      <c r="P3" s="2" t="s">
        <v>2</v>
      </c>
    </row>
    <row r="4" spans="1:26">
      <c r="A4" t="s">
        <v>3</v>
      </c>
      <c r="D4" s="2">
        <v>500</v>
      </c>
      <c r="E4" s="2"/>
      <c r="G4" s="2"/>
      <c r="H4" s="2">
        <v>11297.480000000001</v>
      </c>
      <c r="I4" s="2">
        <v>500.12</v>
      </c>
      <c r="J4" s="2"/>
      <c r="K4" s="2"/>
      <c r="L4" s="2">
        <v>2673.6</v>
      </c>
      <c r="M4" s="2"/>
      <c r="N4" s="2"/>
      <c r="O4" s="2"/>
      <c r="P4" s="2">
        <f>SUM(D4:O4)</f>
        <v>14971.200000000003</v>
      </c>
    </row>
    <row r="5" spans="1:26" ht="34.15" customHeight="1">
      <c r="A5" s="21" t="s">
        <v>4</v>
      </c>
      <c r="B5" s="21"/>
      <c r="C5" s="21"/>
      <c r="D5" s="18">
        <v>378.68</v>
      </c>
      <c r="E5" s="18">
        <v>2187.35</v>
      </c>
      <c r="F5" s="18">
        <v>129.77000000000001</v>
      </c>
      <c r="G5" s="18">
        <v>127.99</v>
      </c>
      <c r="H5" s="18">
        <v>591.43999999999994</v>
      </c>
      <c r="I5" s="18">
        <v>1743.3899999999999</v>
      </c>
      <c r="J5" s="18">
        <v>7409.33</v>
      </c>
      <c r="K5" s="18">
        <v>121.21</v>
      </c>
      <c r="L5" s="18">
        <v>722.83999999999992</v>
      </c>
      <c r="M5" s="18">
        <v>2010.1100000000001</v>
      </c>
      <c r="N5" s="18">
        <v>528.41</v>
      </c>
      <c r="O5" s="18">
        <v>100</v>
      </c>
      <c r="P5" s="18">
        <v>16050.519999999999</v>
      </c>
    </row>
    <row r="6" spans="1:26">
      <c r="A6" s="21"/>
      <c r="B6" s="21"/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6">
      <c r="A7" t="s">
        <v>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1"/>
    </row>
    <row r="8" spans="1:26">
      <c r="A8" s="12" t="s">
        <v>6</v>
      </c>
      <c r="D8" s="13">
        <f t="shared" ref="D8:P8" si="0">SUM(D4:D7)</f>
        <v>878.68000000000006</v>
      </c>
      <c r="E8" s="13">
        <f t="shared" si="0"/>
        <v>2187.35</v>
      </c>
      <c r="F8" s="13">
        <f t="shared" si="0"/>
        <v>129.77000000000001</v>
      </c>
      <c r="G8" s="13">
        <f t="shared" si="0"/>
        <v>127.99</v>
      </c>
      <c r="H8" s="13">
        <f>SUM(H4:H7)</f>
        <v>11888.920000000002</v>
      </c>
      <c r="I8" s="13">
        <f t="shared" si="0"/>
        <v>2243.5099999999998</v>
      </c>
      <c r="J8" s="13">
        <f t="shared" si="0"/>
        <v>7409.33</v>
      </c>
      <c r="K8" s="13">
        <f t="shared" si="0"/>
        <v>121.21</v>
      </c>
      <c r="L8" s="13">
        <f t="shared" si="0"/>
        <v>3396.4399999999996</v>
      </c>
      <c r="M8" s="13">
        <f t="shared" si="0"/>
        <v>2010.1100000000001</v>
      </c>
      <c r="N8" s="13">
        <f t="shared" si="0"/>
        <v>528.41</v>
      </c>
      <c r="O8" s="13">
        <f t="shared" si="0"/>
        <v>100</v>
      </c>
      <c r="P8" s="13">
        <f t="shared" si="0"/>
        <v>31021.72</v>
      </c>
    </row>
    <row r="9" spans="1:26">
      <c r="A9" s="6" t="s">
        <v>7</v>
      </c>
      <c r="F9" s="7"/>
      <c r="G9" s="9"/>
      <c r="H9" s="9"/>
      <c r="I9" s="9"/>
      <c r="J9" s="9"/>
      <c r="K9" s="9"/>
      <c r="L9" s="9"/>
      <c r="M9" s="9"/>
      <c r="N9" s="9"/>
      <c r="O9" s="9"/>
      <c r="P9" s="2"/>
    </row>
    <row r="10" spans="1:26">
      <c r="D10" s="10">
        <v>46023</v>
      </c>
      <c r="E10" s="10">
        <v>46054</v>
      </c>
      <c r="F10" s="10">
        <v>46082</v>
      </c>
      <c r="G10" s="10">
        <v>46113</v>
      </c>
      <c r="H10" s="10">
        <v>46143</v>
      </c>
      <c r="I10" s="10">
        <v>46174</v>
      </c>
      <c r="J10" s="10">
        <v>46204</v>
      </c>
      <c r="K10" s="10">
        <v>46235</v>
      </c>
      <c r="L10" s="10">
        <v>46266</v>
      </c>
      <c r="M10" s="10">
        <v>46296</v>
      </c>
      <c r="N10" s="10">
        <v>46327</v>
      </c>
      <c r="O10" s="10">
        <v>46357</v>
      </c>
      <c r="P10" s="2" t="s">
        <v>8</v>
      </c>
      <c r="R10" s="20">
        <f>U26/4</f>
        <v>3187.5</v>
      </c>
      <c r="S10" s="20"/>
      <c r="T10" s="20"/>
      <c r="U10" s="20"/>
      <c r="V10" s="20"/>
      <c r="W10" s="20"/>
      <c r="X10" s="20"/>
      <c r="Y10" s="20"/>
      <c r="Z10" s="20"/>
    </row>
    <row r="11" spans="1:26" hidden="1">
      <c r="A11" s="12" t="s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20"/>
      <c r="S11" s="20"/>
      <c r="T11" s="20"/>
      <c r="U11" s="20"/>
      <c r="V11" s="20"/>
      <c r="W11" s="20"/>
      <c r="X11" s="20"/>
      <c r="Y11" s="20"/>
      <c r="Z11" s="20"/>
    </row>
    <row r="12" spans="1:26" hidden="1">
      <c r="A12" t="s">
        <v>10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f>SUM(O12)</f>
        <v>0</v>
      </c>
      <c r="R12" s="20"/>
      <c r="S12" s="20"/>
      <c r="T12" s="20"/>
      <c r="U12" s="20"/>
      <c r="V12" s="20"/>
      <c r="W12" s="20"/>
      <c r="X12" s="20"/>
      <c r="Y12" s="20"/>
      <c r="Z12" s="20"/>
    </row>
    <row r="13" spans="1:26" hidden="1">
      <c r="A13" t="s">
        <v>11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20"/>
      <c r="S13" s="20"/>
      <c r="T13" s="20"/>
      <c r="U13" s="20"/>
      <c r="V13" s="20"/>
      <c r="W13" s="20"/>
      <c r="X13" s="20"/>
      <c r="Y13" s="20"/>
      <c r="Z13" s="20"/>
    </row>
    <row r="14" spans="1:26" hidden="1">
      <c r="A14" t="s">
        <v>12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f>SUM(O14)</f>
        <v>0</v>
      </c>
      <c r="R14" s="20"/>
      <c r="S14" s="20"/>
      <c r="T14" s="20"/>
      <c r="U14" s="20"/>
      <c r="V14" s="20"/>
      <c r="W14" s="20"/>
      <c r="X14" s="20"/>
      <c r="Y14" s="20"/>
      <c r="Z14" s="20"/>
    </row>
    <row r="15" spans="1:26" hidden="1">
      <c r="A15" t="s">
        <v>13</v>
      </c>
      <c r="D15" s="14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20"/>
      <c r="S15" s="20"/>
      <c r="T15" s="20"/>
      <c r="U15" s="20"/>
      <c r="V15" s="20"/>
      <c r="W15" s="20"/>
      <c r="X15" s="20"/>
      <c r="Y15" s="20"/>
      <c r="Z15" s="20"/>
    </row>
    <row r="16" spans="1:26" hidden="1">
      <c r="A16" s="12" t="s">
        <v>14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"/>
      <c r="R16" s="20"/>
      <c r="S16" s="20"/>
      <c r="T16" s="20"/>
      <c r="U16" s="20"/>
      <c r="V16" s="20"/>
      <c r="W16" s="20"/>
      <c r="X16" s="20"/>
      <c r="Y16" s="20"/>
      <c r="Z16" s="20"/>
    </row>
    <row r="17" spans="1:35" hidden="1">
      <c r="D17" s="10">
        <v>44927</v>
      </c>
      <c r="E17" s="10">
        <v>44958</v>
      </c>
      <c r="F17" s="10">
        <v>44986</v>
      </c>
      <c r="G17" s="10">
        <v>45017</v>
      </c>
      <c r="H17" s="10">
        <v>45047</v>
      </c>
      <c r="I17" s="10">
        <v>45078</v>
      </c>
      <c r="J17" s="10">
        <v>45108</v>
      </c>
      <c r="K17" s="10">
        <v>45139</v>
      </c>
      <c r="L17" s="10">
        <v>45170</v>
      </c>
      <c r="M17" s="10">
        <v>45200</v>
      </c>
      <c r="N17" s="10">
        <v>45231</v>
      </c>
      <c r="O17" s="10">
        <v>45261</v>
      </c>
      <c r="P17" s="2"/>
      <c r="R17" s="20"/>
      <c r="S17" s="20"/>
      <c r="T17" s="20"/>
      <c r="U17" s="20"/>
      <c r="V17" s="20"/>
      <c r="W17" s="20"/>
      <c r="X17" s="20"/>
      <c r="Y17" s="20"/>
      <c r="Z17" s="20"/>
    </row>
    <row r="18" spans="1:35">
      <c r="A18" s="12" t="s">
        <v>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20"/>
      <c r="S18" s="20"/>
      <c r="T18" s="20">
        <f>400*6</f>
        <v>2400</v>
      </c>
      <c r="U18" s="20">
        <f>T18*8</f>
        <v>19200</v>
      </c>
      <c r="V18" s="20">
        <f>U18/2</f>
        <v>9600</v>
      </c>
      <c r="W18" s="20"/>
      <c r="X18" s="20"/>
      <c r="Y18" s="20"/>
      <c r="Z18" s="20"/>
    </row>
    <row r="19" spans="1:35">
      <c r="A19" t="s">
        <v>16</v>
      </c>
      <c r="D19">
        <f>W29+W31</f>
        <v>0</v>
      </c>
      <c r="E19" s="2">
        <f>W29+W31</f>
        <v>0</v>
      </c>
      <c r="F19" s="2">
        <f>W29+W31</f>
        <v>0</v>
      </c>
      <c r="G19" s="2">
        <f>W29+W31</f>
        <v>0</v>
      </c>
      <c r="H19" s="2">
        <f>W29+W31</f>
        <v>0</v>
      </c>
      <c r="I19" s="2">
        <f>W29+W31</f>
        <v>0</v>
      </c>
      <c r="J19" s="2">
        <f>W29+W31</f>
        <v>0</v>
      </c>
      <c r="K19" s="2">
        <f>W29+W31</f>
        <v>0</v>
      </c>
      <c r="L19" s="2">
        <f>W29+W31</f>
        <v>0</v>
      </c>
      <c r="M19" s="2">
        <f>W29+W31</f>
        <v>0</v>
      </c>
      <c r="N19" s="2">
        <f>W29+W31</f>
        <v>0</v>
      </c>
      <c r="O19" s="2">
        <f>W29+W31</f>
        <v>0</v>
      </c>
      <c r="P19" s="2">
        <f>SUM(D19:O19)</f>
        <v>0</v>
      </c>
      <c r="R19" s="20"/>
      <c r="S19" s="20"/>
      <c r="T19" s="20">
        <f>3000/9</f>
        <v>333.33333333333331</v>
      </c>
      <c r="U19" s="20"/>
      <c r="V19" s="20"/>
      <c r="W19" s="20"/>
      <c r="X19" s="20"/>
      <c r="Y19" s="20"/>
      <c r="Z19" s="20"/>
    </row>
    <row r="20" spans="1:35">
      <c r="A20" t="s">
        <v>17</v>
      </c>
      <c r="D20" s="2">
        <f>U26/4+U30</f>
        <v>3187.5</v>
      </c>
      <c r="E20" s="2">
        <f>U26/4+U30</f>
        <v>3187.5</v>
      </c>
      <c r="F20" s="2">
        <f>U26/4+U30</f>
        <v>3187.5</v>
      </c>
      <c r="G20" s="2">
        <f>U26/4+U30</f>
        <v>3187.5</v>
      </c>
      <c r="H20" s="2">
        <f>U27+U28+U30</f>
        <v>1000</v>
      </c>
      <c r="I20" s="2">
        <f>U25+U30</f>
        <v>5000</v>
      </c>
      <c r="J20" s="2">
        <f>U25+U30</f>
        <v>5000</v>
      </c>
      <c r="K20" s="2">
        <f>+U30</f>
        <v>0</v>
      </c>
      <c r="L20" s="2">
        <f>+U30</f>
        <v>0</v>
      </c>
      <c r="M20" s="2">
        <f>+U30</f>
        <v>0</v>
      </c>
      <c r="N20" s="2">
        <f>+U30</f>
        <v>0</v>
      </c>
      <c r="O20" s="2">
        <f>+U30</f>
        <v>0</v>
      </c>
      <c r="P20" s="2">
        <f>SUM(D20:O20)</f>
        <v>23750</v>
      </c>
      <c r="R20" s="20"/>
      <c r="S20" s="20"/>
      <c r="T20" s="20">
        <f>200*4</f>
        <v>800</v>
      </c>
      <c r="U20" s="20"/>
      <c r="V20" s="20"/>
      <c r="W20" s="20"/>
      <c r="X20" s="20"/>
      <c r="Y20" s="20"/>
      <c r="Z20" s="20"/>
    </row>
    <row r="21" spans="1:35">
      <c r="A21" t="s">
        <v>18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R21" s="20"/>
      <c r="S21" s="20"/>
      <c r="T21" s="20">
        <f>T20*8</f>
        <v>6400</v>
      </c>
      <c r="U21" s="20"/>
      <c r="V21" s="20"/>
      <c r="W21" s="20"/>
      <c r="X21" s="20"/>
      <c r="Y21" s="20"/>
      <c r="Z21" s="20"/>
    </row>
    <row r="22" spans="1:35">
      <c r="A22" s="12" t="s">
        <v>19</v>
      </c>
      <c r="D22" s="2">
        <f t="shared" ref="D22:P22" si="1">SUM(D19:D21)</f>
        <v>3187.5</v>
      </c>
      <c r="E22" s="2">
        <f t="shared" si="1"/>
        <v>3187.5</v>
      </c>
      <c r="F22" s="2">
        <f t="shared" si="1"/>
        <v>3187.5</v>
      </c>
      <c r="G22" s="2">
        <f t="shared" si="1"/>
        <v>3187.5</v>
      </c>
      <c r="H22" s="2">
        <f t="shared" si="1"/>
        <v>1000</v>
      </c>
      <c r="I22" s="2">
        <f t="shared" si="1"/>
        <v>5000</v>
      </c>
      <c r="J22" s="2">
        <f t="shared" si="1"/>
        <v>5000</v>
      </c>
      <c r="K22" s="2">
        <f t="shared" si="1"/>
        <v>0</v>
      </c>
      <c r="L22" s="2">
        <f t="shared" si="1"/>
        <v>0</v>
      </c>
      <c r="M22" s="2">
        <f t="shared" si="1"/>
        <v>0</v>
      </c>
      <c r="N22" s="2">
        <f t="shared" si="1"/>
        <v>0</v>
      </c>
      <c r="O22" s="2">
        <f t="shared" si="1"/>
        <v>0</v>
      </c>
      <c r="P22" s="2">
        <f t="shared" si="1"/>
        <v>23750</v>
      </c>
      <c r="R22" s="20"/>
      <c r="S22" s="20"/>
      <c r="T22" s="20"/>
      <c r="U22" s="20"/>
      <c r="V22" s="20"/>
      <c r="W22" s="20"/>
      <c r="X22" s="20"/>
      <c r="Y22" s="20"/>
      <c r="Z22" s="20"/>
    </row>
    <row r="23" spans="1:35">
      <c r="D23" s="10">
        <v>46023</v>
      </c>
      <c r="E23" s="10">
        <v>46054</v>
      </c>
      <c r="F23" s="10">
        <v>46082</v>
      </c>
      <c r="G23" s="10">
        <v>46113</v>
      </c>
      <c r="H23" s="10">
        <v>46143</v>
      </c>
      <c r="I23" s="10">
        <v>46174</v>
      </c>
      <c r="J23" s="10">
        <v>46204</v>
      </c>
      <c r="K23" s="10">
        <v>46235</v>
      </c>
      <c r="L23" s="10">
        <v>46266</v>
      </c>
      <c r="M23" s="10">
        <v>46296</v>
      </c>
      <c r="N23" s="10">
        <v>46327</v>
      </c>
      <c r="O23" s="10">
        <v>46357</v>
      </c>
      <c r="P23" s="2"/>
    </row>
    <row r="24" spans="1:35">
      <c r="A24" s="12" t="s">
        <v>20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" t="s">
        <v>21</v>
      </c>
      <c r="R24" s="1" t="s">
        <v>22</v>
      </c>
      <c r="S24" s="1"/>
      <c r="T24" s="1" t="s">
        <v>23</v>
      </c>
      <c r="U24" s="1" t="s">
        <v>24</v>
      </c>
      <c r="V24" s="1" t="s">
        <v>25</v>
      </c>
      <c r="W24" s="1" t="s">
        <v>24</v>
      </c>
      <c r="X24" s="1" t="s">
        <v>26</v>
      </c>
      <c r="Y24" s="1"/>
      <c r="Z24" s="1" t="s">
        <v>27</v>
      </c>
      <c r="AA24" s="1" t="s">
        <v>28</v>
      </c>
      <c r="AB24" s="1" t="s">
        <v>29</v>
      </c>
      <c r="AC24" s="1" t="s">
        <v>28</v>
      </c>
      <c r="AD24" s="1" t="s">
        <v>30</v>
      </c>
      <c r="AE24" s="1" t="s">
        <v>24</v>
      </c>
      <c r="AF24" s="1" t="s">
        <v>31</v>
      </c>
      <c r="AG24" s="1" t="s">
        <v>28</v>
      </c>
      <c r="AH24" s="1" t="s">
        <v>32</v>
      </c>
      <c r="AI24" s="1" t="s">
        <v>24</v>
      </c>
    </row>
    <row r="25" spans="1:35" ht="47.25" customHeight="1">
      <c r="A25" t="s">
        <v>33</v>
      </c>
      <c r="D25" s="2">
        <f>AA26+AA29+AA30</f>
        <v>7200</v>
      </c>
      <c r="E25" s="2">
        <f>AA26+AA29+AA30</f>
        <v>7200</v>
      </c>
      <c r="F25" s="2">
        <f>AA26+AA29+AA30</f>
        <v>7200</v>
      </c>
      <c r="G25" s="2">
        <f>AA26+AA29+AA30</f>
        <v>7200</v>
      </c>
      <c r="H25" s="2">
        <f>AA27+AA28+AA29+AA30</f>
        <v>11600</v>
      </c>
      <c r="I25" s="2">
        <f>AA25+AA29+AA30</f>
        <v>4800</v>
      </c>
      <c r="J25" s="2">
        <f>AA25+AA29+AA30</f>
        <v>4800</v>
      </c>
      <c r="K25" s="2">
        <f>+AA29+AA30</f>
        <v>1600</v>
      </c>
      <c r="L25" s="2">
        <f>+AA29+AA30</f>
        <v>1600</v>
      </c>
      <c r="M25" s="2">
        <f>++AA29+AA30</f>
        <v>1600</v>
      </c>
      <c r="N25" s="2">
        <f>+AA29+AA30</f>
        <v>1600</v>
      </c>
      <c r="O25" s="2">
        <f>+AA29+AA30</f>
        <v>1600</v>
      </c>
      <c r="P25" s="2">
        <f>SUM(D25:O25)</f>
        <v>58000</v>
      </c>
      <c r="Q25" t="s">
        <v>34</v>
      </c>
      <c r="R25" t="s">
        <v>35</v>
      </c>
      <c r="S25">
        <v>2</v>
      </c>
      <c r="T25" s="19" t="s">
        <v>36</v>
      </c>
      <c r="U25" s="19">
        <v>5000</v>
      </c>
      <c r="V25" s="19"/>
      <c r="W25" s="19"/>
      <c r="X25" s="19" t="s">
        <v>37</v>
      </c>
      <c r="Y25">
        <v>500</v>
      </c>
      <c r="Z25" s="19" t="s">
        <v>38</v>
      </c>
      <c r="AA25">
        <v>3200</v>
      </c>
      <c r="AF25" s="19" t="s">
        <v>39</v>
      </c>
      <c r="AG25">
        <v>1000</v>
      </c>
    </row>
    <row r="26" spans="1:35" ht="42.75">
      <c r="A26" t="s">
        <v>40</v>
      </c>
      <c r="D26" s="2">
        <f>AC29+AC30</f>
        <v>850</v>
      </c>
      <c r="E26" s="2">
        <f>AC29+AC30</f>
        <v>850</v>
      </c>
      <c r="F26" s="2">
        <f>AC29+AC30</f>
        <v>850</v>
      </c>
      <c r="G26" s="2">
        <f>AC29+AC30</f>
        <v>850</v>
      </c>
      <c r="H26" s="2">
        <f>AC29+AC30</f>
        <v>850</v>
      </c>
      <c r="I26" s="2">
        <f>AC29+AC30</f>
        <v>850</v>
      </c>
      <c r="J26" s="2">
        <f>AC29+AC30</f>
        <v>850</v>
      </c>
      <c r="K26" s="2">
        <f>AC29+AC30</f>
        <v>850</v>
      </c>
      <c r="L26" s="2">
        <f>AC29+AC30</f>
        <v>850</v>
      </c>
      <c r="M26" s="2">
        <f>AC29+AC30</f>
        <v>850</v>
      </c>
      <c r="N26" s="2">
        <f>AC29+AC30</f>
        <v>850</v>
      </c>
      <c r="O26" s="2">
        <f>AC29+AC30</f>
        <v>850</v>
      </c>
      <c r="P26" s="2">
        <f t="shared" ref="P26:P28" si="2">SUM(D26:O26)</f>
        <v>10200</v>
      </c>
      <c r="Q26" t="s">
        <v>41</v>
      </c>
      <c r="R26" t="s">
        <v>42</v>
      </c>
      <c r="S26">
        <v>4</v>
      </c>
      <c r="T26" s="19" t="s">
        <v>43</v>
      </c>
      <c r="U26" s="19">
        <f>(3000+12800+6400+19200+9600)/4</f>
        <v>12750</v>
      </c>
      <c r="V26" s="19"/>
      <c r="W26" s="19"/>
      <c r="X26" s="19" t="s">
        <v>44</v>
      </c>
      <c r="Y26">
        <v>1000</v>
      </c>
      <c r="Z26" s="19" t="s">
        <v>45</v>
      </c>
      <c r="AA26">
        <f>350*16</f>
        <v>5600</v>
      </c>
      <c r="AF26" s="19" t="s">
        <v>39</v>
      </c>
      <c r="AG26">
        <v>200</v>
      </c>
    </row>
    <row r="27" spans="1:35">
      <c r="A27" t="s">
        <v>46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f t="shared" si="2"/>
        <v>0</v>
      </c>
      <c r="Q27" t="s">
        <v>47</v>
      </c>
      <c r="R27" t="s">
        <v>48</v>
      </c>
      <c r="S27">
        <v>1</v>
      </c>
      <c r="T27" s="19" t="s">
        <v>49</v>
      </c>
      <c r="U27" s="19">
        <v>500</v>
      </c>
      <c r="V27" s="19"/>
      <c r="W27" s="19"/>
      <c r="X27" t="s">
        <v>50</v>
      </c>
      <c r="Y27">
        <v>300</v>
      </c>
      <c r="Z27" t="s">
        <v>51</v>
      </c>
      <c r="AA27">
        <f>100*50</f>
        <v>5000</v>
      </c>
      <c r="AF27" s="19"/>
    </row>
    <row r="28" spans="1:35">
      <c r="A28" t="s">
        <v>52</v>
      </c>
      <c r="D28" s="2">
        <f>AE29+AE30</f>
        <v>400</v>
      </c>
      <c r="E28" s="2">
        <f>AE29+AE30</f>
        <v>400</v>
      </c>
      <c r="F28" s="2">
        <f>AE29+AE30</f>
        <v>400</v>
      </c>
      <c r="G28" s="2">
        <f>AE29+AE30</f>
        <v>400</v>
      </c>
      <c r="H28" s="2">
        <f>AE29+AE30</f>
        <v>400</v>
      </c>
      <c r="I28" s="2">
        <f>AE29+AE30</f>
        <v>400</v>
      </c>
      <c r="J28" s="2">
        <f>AE29+AE30</f>
        <v>400</v>
      </c>
      <c r="K28" s="2">
        <f>AE29+AE30</f>
        <v>400</v>
      </c>
      <c r="L28" s="2">
        <f>AE29+AE30</f>
        <v>400</v>
      </c>
      <c r="M28" s="2">
        <f>AE29+AE30</f>
        <v>400</v>
      </c>
      <c r="N28" s="2">
        <f>AE29+AE30</f>
        <v>400</v>
      </c>
      <c r="O28" s="2">
        <f>AE29+AE30</f>
        <v>400</v>
      </c>
      <c r="P28" s="2">
        <f t="shared" si="2"/>
        <v>4800</v>
      </c>
      <c r="Q28" t="s">
        <v>53</v>
      </c>
      <c r="R28" t="s">
        <v>48</v>
      </c>
      <c r="S28">
        <v>1</v>
      </c>
      <c r="T28" s="19" t="s">
        <v>49</v>
      </c>
      <c r="U28" s="19">
        <v>500</v>
      </c>
      <c r="V28" s="19"/>
      <c r="W28" s="19"/>
      <c r="X28" t="s">
        <v>50</v>
      </c>
      <c r="Y28">
        <v>300</v>
      </c>
      <c r="Z28" t="s">
        <v>51</v>
      </c>
      <c r="AA28">
        <f>100*50</f>
        <v>5000</v>
      </c>
      <c r="AF28" s="19"/>
    </row>
    <row r="29" spans="1:35" ht="28.5">
      <c r="A29" t="s">
        <v>54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f>SUM(D29:O29)</f>
        <v>0</v>
      </c>
      <c r="Q29" t="s">
        <v>55</v>
      </c>
      <c r="R29" t="s">
        <v>56</v>
      </c>
      <c r="S29">
        <v>12</v>
      </c>
      <c r="V29" s="19" t="s">
        <v>57</v>
      </c>
      <c r="W29">
        <v>0</v>
      </c>
      <c r="X29" t="s">
        <v>58</v>
      </c>
      <c r="Y29">
        <f>200+200</f>
        <v>400</v>
      </c>
      <c r="Z29" t="s">
        <v>59</v>
      </c>
      <c r="AA29">
        <v>800</v>
      </c>
      <c r="AB29" t="s">
        <v>60</v>
      </c>
      <c r="AC29">
        <v>300</v>
      </c>
      <c r="AD29" t="s">
        <v>61</v>
      </c>
      <c r="AE29">
        <v>200</v>
      </c>
      <c r="AF29" s="19" t="s">
        <v>62</v>
      </c>
      <c r="AG29">
        <v>150</v>
      </c>
    </row>
    <row r="30" spans="1:35" ht="28.5">
      <c r="A30" s="12" t="s">
        <v>63</v>
      </c>
      <c r="D30" s="2">
        <f t="shared" ref="D30:P30" si="3">SUM(D25:D29)</f>
        <v>8450</v>
      </c>
      <c r="E30" s="2">
        <f t="shared" si="3"/>
        <v>8450</v>
      </c>
      <c r="F30" s="2">
        <f t="shared" si="3"/>
        <v>8450</v>
      </c>
      <c r="G30" s="2">
        <f t="shared" si="3"/>
        <v>8450</v>
      </c>
      <c r="H30" s="2">
        <f t="shared" si="3"/>
        <v>12850</v>
      </c>
      <c r="I30" s="2">
        <f t="shared" si="3"/>
        <v>6050</v>
      </c>
      <c r="J30" s="2">
        <f t="shared" si="3"/>
        <v>6050</v>
      </c>
      <c r="K30" s="2">
        <f t="shared" si="3"/>
        <v>2850</v>
      </c>
      <c r="L30" s="2">
        <f t="shared" si="3"/>
        <v>2850</v>
      </c>
      <c r="M30" s="2">
        <f t="shared" si="3"/>
        <v>2850</v>
      </c>
      <c r="N30" s="2">
        <f t="shared" si="3"/>
        <v>2850</v>
      </c>
      <c r="O30" s="2">
        <f t="shared" si="3"/>
        <v>2850</v>
      </c>
      <c r="P30" s="2">
        <f t="shared" si="3"/>
        <v>73000</v>
      </c>
      <c r="Q30" t="s">
        <v>64</v>
      </c>
      <c r="R30" t="s">
        <v>56</v>
      </c>
      <c r="S30">
        <v>12</v>
      </c>
      <c r="T30" s="19" t="s">
        <v>65</v>
      </c>
      <c r="U30" s="19">
        <v>0</v>
      </c>
      <c r="V30" s="19"/>
      <c r="W30" s="19"/>
      <c r="X30" t="s">
        <v>66</v>
      </c>
      <c r="Y30">
        <v>30</v>
      </c>
      <c r="Z30" t="s">
        <v>67</v>
      </c>
      <c r="AA30">
        <v>800</v>
      </c>
      <c r="AB30" t="s">
        <v>68</v>
      </c>
      <c r="AC30">
        <v>550</v>
      </c>
      <c r="AD30" t="s">
        <v>61</v>
      </c>
      <c r="AE30">
        <v>200</v>
      </c>
      <c r="AF30" s="19" t="s">
        <v>39</v>
      </c>
      <c r="AG30">
        <v>150</v>
      </c>
    </row>
    <row r="31" spans="1:35">
      <c r="A31" s="12"/>
      <c r="D31" s="2"/>
      <c r="E31" s="2"/>
      <c r="F31" s="2"/>
      <c r="G31" s="2"/>
      <c r="H31" s="2"/>
      <c r="I31" s="2"/>
      <c r="J31" s="2"/>
      <c r="K31" s="3"/>
      <c r="M31" s="2"/>
      <c r="N31" s="2"/>
      <c r="O31" s="2"/>
      <c r="P31" s="2"/>
      <c r="Q31" t="s">
        <v>69</v>
      </c>
      <c r="R31" t="s">
        <v>56</v>
      </c>
      <c r="S31">
        <v>12</v>
      </c>
      <c r="V31" t="s">
        <v>70</v>
      </c>
      <c r="W31">
        <v>0</v>
      </c>
      <c r="AH31" t="s">
        <v>71</v>
      </c>
      <c r="AI31">
        <v>75</v>
      </c>
    </row>
    <row r="32" spans="1:35">
      <c r="D32" s="10">
        <v>46023</v>
      </c>
      <c r="E32" s="10">
        <v>46054</v>
      </c>
      <c r="F32" s="10">
        <v>46082</v>
      </c>
      <c r="G32" s="10">
        <v>46113</v>
      </c>
      <c r="H32" s="10">
        <v>46143</v>
      </c>
      <c r="I32" s="10">
        <v>46174</v>
      </c>
      <c r="J32" s="10">
        <v>46204</v>
      </c>
      <c r="K32" s="10">
        <v>46235</v>
      </c>
      <c r="L32" s="10">
        <v>46266</v>
      </c>
      <c r="M32" s="10">
        <v>46296</v>
      </c>
      <c r="N32" s="10">
        <v>46327</v>
      </c>
      <c r="O32" s="10">
        <v>46357</v>
      </c>
      <c r="P32" s="2"/>
    </row>
    <row r="33" spans="1:16">
      <c r="A33" s="12" t="s">
        <v>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t="s">
        <v>73</v>
      </c>
      <c r="D34" s="2">
        <f>Y26/4+Y29+Y30</f>
        <v>680</v>
      </c>
      <c r="E34" s="2">
        <f>Y26/4+Y29+Y30</f>
        <v>680</v>
      </c>
      <c r="F34" s="2">
        <f>Y26/4+Y29+Y30</f>
        <v>680</v>
      </c>
      <c r="G34" s="2">
        <f>Y26/4+Y29+Y30</f>
        <v>680</v>
      </c>
      <c r="H34" s="2">
        <f>Y27+Y28+Y29+Y30</f>
        <v>1030</v>
      </c>
      <c r="I34" s="2">
        <f>Y25+Y29+Y30</f>
        <v>930</v>
      </c>
      <c r="J34" s="2">
        <f>Y25+Y29+Y30</f>
        <v>930</v>
      </c>
      <c r="K34" s="2">
        <f>+Y29+Y30</f>
        <v>430</v>
      </c>
      <c r="L34" s="2">
        <f>+Y29+Y30</f>
        <v>430</v>
      </c>
      <c r="M34" s="2">
        <f>+Y29+Y30</f>
        <v>430</v>
      </c>
      <c r="N34" s="2">
        <f>+Y29+Y30</f>
        <v>430</v>
      </c>
      <c r="O34" s="2">
        <f>+Y29+Y30</f>
        <v>430</v>
      </c>
      <c r="P34" s="2">
        <f>SUM(D34:O34)</f>
        <v>7760</v>
      </c>
    </row>
    <row r="35" spans="1:16">
      <c r="A35" s="15" t="s">
        <v>74</v>
      </c>
      <c r="D35" s="2">
        <f>AG29+AG30+AG26</f>
        <v>500</v>
      </c>
      <c r="E35" s="2">
        <f>AG29+AG30+AG26</f>
        <v>500</v>
      </c>
      <c r="F35" s="2">
        <f>AG29+AG30+AG26</f>
        <v>500</v>
      </c>
      <c r="G35" s="2">
        <f>AG29+AG30+AG26</f>
        <v>500</v>
      </c>
      <c r="H35" s="2">
        <f>AG29+AG30</f>
        <v>300</v>
      </c>
      <c r="I35" s="2">
        <f>AG29+AG30+AG25</f>
        <v>1300</v>
      </c>
      <c r="J35" s="2">
        <f>AG29+AG30+AG25</f>
        <v>1300</v>
      </c>
      <c r="K35" s="2">
        <f>AG29+AG30</f>
        <v>300</v>
      </c>
      <c r="L35" s="2">
        <f>AG29+AG30</f>
        <v>300</v>
      </c>
      <c r="M35" s="2">
        <f>AG29+AG30</f>
        <v>300</v>
      </c>
      <c r="N35" s="2">
        <f>AG29+AG30</f>
        <v>300</v>
      </c>
      <c r="O35" s="2">
        <f>AG29+AG30</f>
        <v>300</v>
      </c>
      <c r="P35" s="2">
        <f>SUM(D35:O35)</f>
        <v>6400</v>
      </c>
    </row>
    <row r="36" spans="1:16">
      <c r="A36" s="16" t="s">
        <v>32</v>
      </c>
      <c r="D36" s="2">
        <f>AI31</f>
        <v>75</v>
      </c>
      <c r="E36" s="2">
        <f>AI31</f>
        <v>75</v>
      </c>
      <c r="F36" s="2">
        <f>AI31</f>
        <v>75</v>
      </c>
      <c r="G36" s="2">
        <f>AI31</f>
        <v>75</v>
      </c>
      <c r="H36" s="2">
        <f>AI31</f>
        <v>75</v>
      </c>
      <c r="I36" s="2">
        <f>AI31</f>
        <v>75</v>
      </c>
      <c r="J36" s="2">
        <f>AI31</f>
        <v>75</v>
      </c>
      <c r="K36" s="2">
        <f>AI31</f>
        <v>75</v>
      </c>
      <c r="L36" s="2">
        <f>AI31</f>
        <v>75</v>
      </c>
      <c r="M36" s="2">
        <f>AI31</f>
        <v>75</v>
      </c>
      <c r="N36" s="2">
        <f>AI31</f>
        <v>75</v>
      </c>
      <c r="O36" s="2">
        <f>AI31</f>
        <v>75</v>
      </c>
      <c r="P36" s="2">
        <f>SUM(D36:O36)</f>
        <v>900</v>
      </c>
    </row>
    <row r="37" spans="1:16">
      <c r="A37" s="12" t="s">
        <v>75</v>
      </c>
      <c r="D37" s="13">
        <f>SUM(D34:D36)</f>
        <v>1255</v>
      </c>
      <c r="E37" s="13"/>
      <c r="F37" s="13">
        <f t="shared" ref="F37:O37" si="4">SUM(F34:F36)</f>
        <v>1255</v>
      </c>
      <c r="G37" s="13">
        <f t="shared" si="4"/>
        <v>1255</v>
      </c>
      <c r="H37" s="13">
        <f t="shared" si="4"/>
        <v>1405</v>
      </c>
      <c r="I37" s="13">
        <f t="shared" si="4"/>
        <v>2305</v>
      </c>
      <c r="J37" s="13">
        <f t="shared" si="4"/>
        <v>2305</v>
      </c>
      <c r="K37" s="13">
        <f t="shared" si="4"/>
        <v>805</v>
      </c>
      <c r="L37" s="13">
        <f t="shared" si="4"/>
        <v>805</v>
      </c>
      <c r="M37" s="13">
        <f t="shared" si="4"/>
        <v>805</v>
      </c>
      <c r="N37" s="13">
        <f t="shared" si="4"/>
        <v>805</v>
      </c>
      <c r="O37" s="13">
        <f t="shared" si="4"/>
        <v>805</v>
      </c>
      <c r="P37" s="13">
        <f>SUM(P34:P36)</f>
        <v>15060</v>
      </c>
    </row>
    <row r="38" spans="1:16">
      <c r="A38" s="12" t="s">
        <v>76</v>
      </c>
      <c r="D38" s="13">
        <f t="shared" ref="D38:P38" si="5">SUM(D22,D30,D37)</f>
        <v>12892.5</v>
      </c>
      <c r="E38" s="13"/>
      <c r="F38" s="13">
        <f t="shared" si="5"/>
        <v>12892.5</v>
      </c>
      <c r="G38" s="13">
        <f t="shared" si="5"/>
        <v>12892.5</v>
      </c>
      <c r="H38" s="13">
        <f t="shared" si="5"/>
        <v>15255</v>
      </c>
      <c r="I38" s="13">
        <f t="shared" si="5"/>
        <v>13355</v>
      </c>
      <c r="J38" s="13">
        <f t="shared" si="5"/>
        <v>13355</v>
      </c>
      <c r="K38" s="13">
        <f t="shared" si="5"/>
        <v>3655</v>
      </c>
      <c r="L38" s="13">
        <f t="shared" si="5"/>
        <v>3655</v>
      </c>
      <c r="M38" s="13">
        <f t="shared" si="5"/>
        <v>3655</v>
      </c>
      <c r="N38" s="13">
        <f t="shared" si="5"/>
        <v>3655</v>
      </c>
      <c r="O38" s="13">
        <f t="shared" si="5"/>
        <v>3655</v>
      </c>
      <c r="P38" s="13">
        <f t="shared" si="5"/>
        <v>111810</v>
      </c>
    </row>
    <row r="39" spans="1:16">
      <c r="A39" s="12" t="s">
        <v>77</v>
      </c>
      <c r="D39" s="13">
        <f>SUM(D38:D38)</f>
        <v>12892.5</v>
      </c>
      <c r="E39" s="13">
        <f>SUM(E38:E38)</f>
        <v>0</v>
      </c>
      <c r="F39" s="13">
        <f>SUM(F38:F38)</f>
        <v>12892.5</v>
      </c>
      <c r="G39" s="13">
        <f>SUM(G38:G38)</f>
        <v>12892.5</v>
      </c>
      <c r="H39" s="13">
        <f>SUM(H38:H38)</f>
        <v>15255</v>
      </c>
      <c r="I39" s="13">
        <f>SUM(I38:I38)</f>
        <v>13355</v>
      </c>
      <c r="J39" s="13">
        <f>SUM(J38:J38)</f>
        <v>13355</v>
      </c>
      <c r="K39" s="13">
        <f>SUM(K38:K38)</f>
        <v>3655</v>
      </c>
      <c r="L39" s="13">
        <f>SUM(L38:L38)</f>
        <v>3655</v>
      </c>
      <c r="M39" s="13">
        <f>SUM(M38:M38)</f>
        <v>3655</v>
      </c>
      <c r="N39" s="13">
        <f>SUM(N38:N38)</f>
        <v>3655</v>
      </c>
      <c r="O39" s="13">
        <f>SUM(O38:O38)</f>
        <v>3655</v>
      </c>
      <c r="P39" s="13">
        <f>SUM(P38:P38)</f>
        <v>111810</v>
      </c>
    </row>
    <row r="40" spans="1:16">
      <c r="A40" s="12" t="s">
        <v>78</v>
      </c>
      <c r="P40" s="17">
        <f>P39-P8</f>
        <v>80788.28</v>
      </c>
    </row>
    <row r="43" spans="1:16" hidden="1"/>
    <row r="44" spans="1:16" hidden="1"/>
    <row r="45" spans="1:16" hidden="1"/>
  </sheetData>
  <mergeCells count="1">
    <mergeCell ref="A5:C6"/>
  </mergeCells>
  <printOptions headings="1" gridLines="1"/>
  <pageMargins left="0.7" right="0.7" top="0.75" bottom="0.75" header="0.3" footer="0.3"/>
  <pageSetup paperSize="5" scale="85" fitToWidth="0" fitToHeight="0" orientation="landscape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5"/>
  <sheetViews>
    <sheetView view="pageBreakPreview" topLeftCell="A2" zoomScale="70" zoomScaleNormal="130" zoomScaleSheetLayoutView="70" workbookViewId="0">
      <selection activeCell="U26" sqref="U26"/>
    </sheetView>
  </sheetViews>
  <sheetFormatPr defaultRowHeight="14.25"/>
  <cols>
    <col min="1" max="1" width="11.28515625" customWidth="1"/>
    <col min="4" max="4" width="11.7109375" customWidth="1"/>
    <col min="5" max="5" width="10.85546875" customWidth="1"/>
    <col min="6" max="6" width="10.140625" customWidth="1"/>
    <col min="7" max="7" width="10.85546875" customWidth="1"/>
    <col min="8" max="8" width="11.28515625" customWidth="1"/>
    <col min="9" max="10" width="9.5703125" bestFit="1" customWidth="1"/>
    <col min="13" max="13" width="9.28515625" bestFit="1" customWidth="1"/>
    <col min="16" max="16" width="12.140625" bestFit="1" customWidth="1"/>
    <col min="17" max="17" width="26.85546875" bestFit="1" customWidth="1"/>
    <col min="18" max="18" width="12.7109375" bestFit="1" customWidth="1"/>
    <col min="19" max="19" width="5.28515625" customWidth="1"/>
    <col min="20" max="20" width="37.7109375" customWidth="1"/>
    <col min="21" max="21" width="15.42578125" customWidth="1"/>
    <col min="22" max="22" width="14.85546875" customWidth="1"/>
    <col min="23" max="23" width="15.42578125" customWidth="1"/>
    <col min="24" max="24" width="23.85546875" customWidth="1"/>
    <col min="25" max="25" width="8.7109375" customWidth="1"/>
    <col min="26" max="27" width="13.85546875" customWidth="1"/>
    <col min="28" max="28" width="9" customWidth="1"/>
    <col min="29" max="29" width="13.85546875" customWidth="1"/>
    <col min="30" max="31" width="9" customWidth="1"/>
    <col min="32" max="32" width="26.42578125" customWidth="1"/>
    <col min="33" max="33" width="11.140625" bestFit="1" customWidth="1"/>
    <col min="34" max="34" width="10.42578125" bestFit="1" customWidth="1"/>
  </cols>
  <sheetData>
    <row r="1" spans="1:26" ht="15.4">
      <c r="D1" s="4" t="s">
        <v>0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26">
      <c r="A2" s="6" t="s">
        <v>1</v>
      </c>
      <c r="F2" s="7"/>
      <c r="G2" s="7"/>
      <c r="H2" s="7"/>
      <c r="I2" s="8"/>
      <c r="J2" s="7"/>
      <c r="K2" s="7"/>
      <c r="L2" s="7"/>
      <c r="M2" s="7"/>
      <c r="N2" s="7"/>
      <c r="O2" s="7"/>
      <c r="P2" s="9"/>
    </row>
    <row r="3" spans="1:26">
      <c r="D3" s="10">
        <v>46023</v>
      </c>
      <c r="E3" s="10">
        <v>46054</v>
      </c>
      <c r="F3" s="10">
        <v>46082</v>
      </c>
      <c r="G3" s="10">
        <v>46113</v>
      </c>
      <c r="H3" s="10">
        <v>46143</v>
      </c>
      <c r="I3" s="10">
        <v>46174</v>
      </c>
      <c r="J3" s="10">
        <v>46204</v>
      </c>
      <c r="K3" s="10">
        <v>46235</v>
      </c>
      <c r="L3" s="10">
        <v>46266</v>
      </c>
      <c r="M3" s="10">
        <v>46296</v>
      </c>
      <c r="N3" s="10">
        <v>46327</v>
      </c>
      <c r="O3" s="10">
        <v>46357</v>
      </c>
      <c r="P3" s="2" t="s">
        <v>2</v>
      </c>
    </row>
    <row r="4" spans="1:26">
      <c r="A4" t="s">
        <v>3</v>
      </c>
      <c r="D4" s="2">
        <v>500</v>
      </c>
      <c r="E4" s="2"/>
      <c r="G4" s="2"/>
      <c r="H4" s="2">
        <v>11297.480000000001</v>
      </c>
      <c r="I4" s="2">
        <v>500.12</v>
      </c>
      <c r="J4" s="2"/>
      <c r="K4" s="2"/>
      <c r="L4" s="2">
        <v>2673.6</v>
      </c>
      <c r="M4" s="2"/>
      <c r="N4" s="2"/>
      <c r="O4" s="2"/>
      <c r="P4" s="2">
        <f>SUM(D4:O4)</f>
        <v>14971.200000000003</v>
      </c>
    </row>
    <row r="5" spans="1:26" ht="34.15" customHeight="1">
      <c r="A5" s="21" t="s">
        <v>4</v>
      </c>
      <c r="B5" s="21"/>
      <c r="C5" s="21"/>
      <c r="D5" s="18">
        <v>378.68</v>
      </c>
      <c r="E5" s="18">
        <v>2187.35</v>
      </c>
      <c r="F5" s="18">
        <v>129.77000000000001</v>
      </c>
      <c r="G5" s="18">
        <v>127.99</v>
      </c>
      <c r="H5" s="18">
        <v>591.43999999999994</v>
      </c>
      <c r="I5" s="18">
        <v>1743.3899999999999</v>
      </c>
      <c r="J5" s="18">
        <v>7409.33</v>
      </c>
      <c r="K5" s="18">
        <v>121.21</v>
      </c>
      <c r="L5" s="18">
        <v>722.83999999999992</v>
      </c>
      <c r="M5" s="18">
        <v>2010.1100000000001</v>
      </c>
      <c r="N5" s="18">
        <v>528.41</v>
      </c>
      <c r="O5" s="18">
        <v>100</v>
      </c>
      <c r="P5" s="18">
        <v>16050.519999999999</v>
      </c>
    </row>
    <row r="6" spans="1:26">
      <c r="A6" s="21"/>
      <c r="B6" s="21"/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6">
      <c r="A7" t="s">
        <v>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1"/>
    </row>
    <row r="8" spans="1:26">
      <c r="A8" s="12" t="s">
        <v>6</v>
      </c>
      <c r="D8" s="13">
        <f t="shared" ref="D8:P8" si="0">SUM(D4:D7)</f>
        <v>878.68000000000006</v>
      </c>
      <c r="E8" s="13">
        <f t="shared" si="0"/>
        <v>2187.35</v>
      </c>
      <c r="F8" s="13">
        <f t="shared" si="0"/>
        <v>129.77000000000001</v>
      </c>
      <c r="G8" s="13">
        <f t="shared" si="0"/>
        <v>127.99</v>
      </c>
      <c r="H8" s="13">
        <f>SUM(H4:H7)</f>
        <v>11888.920000000002</v>
      </c>
      <c r="I8" s="13">
        <f t="shared" si="0"/>
        <v>2243.5099999999998</v>
      </c>
      <c r="J8" s="13">
        <f t="shared" si="0"/>
        <v>7409.33</v>
      </c>
      <c r="K8" s="13">
        <f t="shared" si="0"/>
        <v>121.21</v>
      </c>
      <c r="L8" s="13">
        <f t="shared" si="0"/>
        <v>3396.4399999999996</v>
      </c>
      <c r="M8" s="13">
        <f t="shared" si="0"/>
        <v>2010.1100000000001</v>
      </c>
      <c r="N8" s="13">
        <f t="shared" si="0"/>
        <v>528.41</v>
      </c>
      <c r="O8" s="13">
        <f t="shared" si="0"/>
        <v>100</v>
      </c>
      <c r="P8" s="13">
        <f t="shared" si="0"/>
        <v>31021.72</v>
      </c>
    </row>
    <row r="9" spans="1:26">
      <c r="A9" s="6" t="s">
        <v>7</v>
      </c>
      <c r="F9" s="7"/>
      <c r="G9" s="9"/>
      <c r="H9" s="9"/>
      <c r="I9" s="9"/>
      <c r="J9" s="9"/>
      <c r="K9" s="9"/>
      <c r="L9" s="9"/>
      <c r="M9" s="9"/>
      <c r="N9" s="9"/>
      <c r="O9" s="9"/>
      <c r="P9" s="2"/>
    </row>
    <row r="10" spans="1:26">
      <c r="D10" s="10">
        <v>46023</v>
      </c>
      <c r="E10" s="10">
        <v>46054</v>
      </c>
      <c r="F10" s="10">
        <v>46082</v>
      </c>
      <c r="G10" s="10">
        <v>46113</v>
      </c>
      <c r="H10" s="10">
        <v>46143</v>
      </c>
      <c r="I10" s="10">
        <v>46174</v>
      </c>
      <c r="J10" s="10">
        <v>46204</v>
      </c>
      <c r="K10" s="10">
        <v>46235</v>
      </c>
      <c r="L10" s="10">
        <v>46266</v>
      </c>
      <c r="M10" s="10">
        <v>46296</v>
      </c>
      <c r="N10" s="10">
        <v>46327</v>
      </c>
      <c r="O10" s="10">
        <v>46357</v>
      </c>
      <c r="P10" s="2" t="s">
        <v>8</v>
      </c>
      <c r="R10" s="20">
        <f>U26/4</f>
        <v>12750</v>
      </c>
      <c r="S10" s="20"/>
      <c r="T10" s="20"/>
      <c r="U10" s="20"/>
      <c r="V10" s="20"/>
      <c r="W10" s="20"/>
      <c r="X10" s="20"/>
      <c r="Y10" s="20"/>
      <c r="Z10" s="20"/>
    </row>
    <row r="11" spans="1:26" hidden="1">
      <c r="A11" s="12" t="s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20"/>
      <c r="S11" s="20"/>
      <c r="T11" s="20"/>
      <c r="U11" s="20"/>
      <c r="V11" s="20"/>
      <c r="W11" s="20"/>
      <c r="X11" s="20"/>
      <c r="Y11" s="20"/>
      <c r="Z11" s="20"/>
    </row>
    <row r="12" spans="1:26" hidden="1">
      <c r="A12" t="s">
        <v>10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f>SUM(O12)</f>
        <v>0</v>
      </c>
      <c r="R12" s="20"/>
      <c r="S12" s="20"/>
      <c r="T12" s="20"/>
      <c r="U12" s="20"/>
      <c r="V12" s="20"/>
      <c r="W12" s="20"/>
      <c r="X12" s="20"/>
      <c r="Y12" s="20"/>
      <c r="Z12" s="20"/>
    </row>
    <row r="13" spans="1:26" hidden="1">
      <c r="A13" t="s">
        <v>11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20"/>
      <c r="S13" s="20"/>
      <c r="T13" s="20"/>
      <c r="U13" s="20"/>
      <c r="V13" s="20"/>
      <c r="W13" s="20"/>
      <c r="X13" s="20"/>
      <c r="Y13" s="20"/>
      <c r="Z13" s="20"/>
    </row>
    <row r="14" spans="1:26" hidden="1">
      <c r="A14" t="s">
        <v>12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f>SUM(O14)</f>
        <v>0</v>
      </c>
      <c r="R14" s="20"/>
      <c r="S14" s="20"/>
      <c r="T14" s="20"/>
      <c r="U14" s="20"/>
      <c r="V14" s="20"/>
      <c r="W14" s="20"/>
      <c r="X14" s="20"/>
      <c r="Y14" s="20"/>
      <c r="Z14" s="20"/>
    </row>
    <row r="15" spans="1:26" hidden="1">
      <c r="A15" t="s">
        <v>13</v>
      </c>
      <c r="D15" s="14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20"/>
      <c r="S15" s="20"/>
      <c r="T15" s="20"/>
      <c r="U15" s="20"/>
      <c r="V15" s="20"/>
      <c r="W15" s="20"/>
      <c r="X15" s="20"/>
      <c r="Y15" s="20"/>
      <c r="Z15" s="20"/>
    </row>
    <row r="16" spans="1:26" hidden="1">
      <c r="A16" s="12" t="s">
        <v>14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"/>
      <c r="R16" s="20"/>
      <c r="S16" s="20"/>
      <c r="T16" s="20"/>
      <c r="U16" s="20"/>
      <c r="V16" s="20"/>
      <c r="W16" s="20"/>
      <c r="X16" s="20"/>
      <c r="Y16" s="20"/>
      <c r="Z16" s="20"/>
    </row>
    <row r="17" spans="1:35" hidden="1">
      <c r="D17" s="10">
        <v>44927</v>
      </c>
      <c r="E17" s="10">
        <v>44958</v>
      </c>
      <c r="F17" s="10">
        <v>44986</v>
      </c>
      <c r="G17" s="10">
        <v>45017</v>
      </c>
      <c r="H17" s="10">
        <v>45047</v>
      </c>
      <c r="I17" s="10">
        <v>45078</v>
      </c>
      <c r="J17" s="10">
        <v>45108</v>
      </c>
      <c r="K17" s="10">
        <v>45139</v>
      </c>
      <c r="L17" s="10">
        <v>45170</v>
      </c>
      <c r="M17" s="10">
        <v>45200</v>
      </c>
      <c r="N17" s="10">
        <v>45231</v>
      </c>
      <c r="O17" s="10">
        <v>45261</v>
      </c>
      <c r="P17" s="2"/>
      <c r="R17" s="20"/>
      <c r="S17" s="20"/>
      <c r="T17" s="20"/>
      <c r="U17" s="20"/>
      <c r="V17" s="20"/>
      <c r="W17" s="20"/>
      <c r="X17" s="20"/>
      <c r="Y17" s="20"/>
      <c r="Z17" s="20"/>
    </row>
    <row r="18" spans="1:35">
      <c r="A18" s="12" t="s">
        <v>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20"/>
      <c r="S18" s="20"/>
      <c r="T18" s="20">
        <f>400*6</f>
        <v>2400</v>
      </c>
      <c r="U18" s="20">
        <f>T18*8</f>
        <v>19200</v>
      </c>
      <c r="V18" s="20">
        <f>U18/2</f>
        <v>9600</v>
      </c>
      <c r="W18" s="20"/>
      <c r="X18" s="20"/>
      <c r="Y18" s="20"/>
      <c r="Z18" s="20"/>
    </row>
    <row r="19" spans="1:35">
      <c r="A19" t="s">
        <v>16</v>
      </c>
      <c r="D19">
        <f>W29+W31</f>
        <v>1300</v>
      </c>
      <c r="E19" s="2">
        <f>W29+W31</f>
        <v>1300</v>
      </c>
      <c r="F19" s="2">
        <f>W29+W31</f>
        <v>1300</v>
      </c>
      <c r="G19" s="2">
        <f>W29+W31</f>
        <v>1300</v>
      </c>
      <c r="H19" s="2">
        <f>W29+W31</f>
        <v>1300</v>
      </c>
      <c r="I19" s="2">
        <f>W29+W31</f>
        <v>1300</v>
      </c>
      <c r="J19" s="2">
        <f>W29+W31</f>
        <v>1300</v>
      </c>
      <c r="K19" s="2">
        <f>W29+W31</f>
        <v>1300</v>
      </c>
      <c r="L19" s="2">
        <f>W29+W31</f>
        <v>1300</v>
      </c>
      <c r="M19" s="2">
        <f>W29+W31</f>
        <v>1300</v>
      </c>
      <c r="N19" s="2">
        <f>W29+W31</f>
        <v>1300</v>
      </c>
      <c r="O19" s="2">
        <f>W29+W31</f>
        <v>1300</v>
      </c>
      <c r="P19" s="2">
        <f>SUM(D19:O19)</f>
        <v>15600</v>
      </c>
      <c r="R19" s="20"/>
      <c r="S19" s="20"/>
      <c r="T19" s="20">
        <f>3000/9</f>
        <v>333.33333333333331</v>
      </c>
      <c r="U19" s="20"/>
      <c r="V19" s="20"/>
      <c r="W19" s="20"/>
      <c r="X19" s="20"/>
      <c r="Y19" s="20"/>
      <c r="Z19" s="20"/>
    </row>
    <row r="20" spans="1:35">
      <c r="A20" t="s">
        <v>17</v>
      </c>
      <c r="D20" s="2">
        <f>U26/4+U30</f>
        <v>13000</v>
      </c>
      <c r="E20" s="2">
        <f>U26/4+U30</f>
        <v>13000</v>
      </c>
      <c r="F20" s="2">
        <f>U26/4+U30</f>
        <v>13000</v>
      </c>
      <c r="G20" s="2">
        <f>U26/4+U30</f>
        <v>13000</v>
      </c>
      <c r="H20" s="2">
        <f>U27+U28+U30</f>
        <v>10250</v>
      </c>
      <c r="I20" s="2">
        <f>U25+U30</f>
        <v>5250</v>
      </c>
      <c r="J20" s="2">
        <f>U25+U30</f>
        <v>5250</v>
      </c>
      <c r="K20" s="2">
        <f>+U30</f>
        <v>250</v>
      </c>
      <c r="L20" s="2">
        <f>+U30</f>
        <v>250</v>
      </c>
      <c r="M20" s="2">
        <f>+U30</f>
        <v>250</v>
      </c>
      <c r="N20" s="2">
        <f>+U30</f>
        <v>250</v>
      </c>
      <c r="O20" s="2">
        <f>+U30</f>
        <v>250</v>
      </c>
      <c r="P20" s="2">
        <f>SUM(D20:O20)</f>
        <v>74000</v>
      </c>
      <c r="R20" s="20"/>
      <c r="S20" s="20"/>
      <c r="T20" s="20">
        <f>200*4</f>
        <v>800</v>
      </c>
      <c r="U20" s="20"/>
      <c r="V20" s="20"/>
      <c r="W20" s="20"/>
      <c r="X20" s="20"/>
      <c r="Y20" s="20"/>
      <c r="Z20" s="20"/>
    </row>
    <row r="21" spans="1:35">
      <c r="A21" t="s">
        <v>18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R21" s="20"/>
      <c r="S21" s="20"/>
      <c r="T21" s="20">
        <f>T20*8</f>
        <v>6400</v>
      </c>
      <c r="U21" s="20"/>
      <c r="V21" s="20"/>
      <c r="W21" s="20"/>
      <c r="X21" s="20"/>
      <c r="Y21" s="20"/>
      <c r="Z21" s="20"/>
    </row>
    <row r="22" spans="1:35">
      <c r="A22" s="12" t="s">
        <v>19</v>
      </c>
      <c r="D22" s="2">
        <f t="shared" ref="D22:P22" si="1">SUM(D19:D21)</f>
        <v>14300</v>
      </c>
      <c r="E22" s="2">
        <f t="shared" si="1"/>
        <v>14300</v>
      </c>
      <c r="F22" s="2">
        <f t="shared" si="1"/>
        <v>14300</v>
      </c>
      <c r="G22" s="2">
        <f t="shared" si="1"/>
        <v>14300</v>
      </c>
      <c r="H22" s="2">
        <f t="shared" si="1"/>
        <v>11550</v>
      </c>
      <c r="I22" s="2">
        <f t="shared" si="1"/>
        <v>6550</v>
      </c>
      <c r="J22" s="2">
        <f t="shared" si="1"/>
        <v>6550</v>
      </c>
      <c r="K22" s="2">
        <f t="shared" si="1"/>
        <v>1550</v>
      </c>
      <c r="L22" s="2">
        <f t="shared" si="1"/>
        <v>1550</v>
      </c>
      <c r="M22" s="2">
        <f t="shared" si="1"/>
        <v>1550</v>
      </c>
      <c r="N22" s="2">
        <f t="shared" si="1"/>
        <v>1550</v>
      </c>
      <c r="O22" s="2">
        <f t="shared" si="1"/>
        <v>1550</v>
      </c>
      <c r="P22" s="2">
        <f t="shared" si="1"/>
        <v>89600</v>
      </c>
      <c r="R22" s="20"/>
      <c r="S22" s="20"/>
      <c r="T22" s="20"/>
      <c r="U22" s="20"/>
      <c r="V22" s="20"/>
      <c r="W22" s="20"/>
      <c r="X22" s="20"/>
      <c r="Y22" s="20"/>
      <c r="Z22" s="20"/>
    </row>
    <row r="23" spans="1:35">
      <c r="D23" s="10">
        <v>46023</v>
      </c>
      <c r="E23" s="10">
        <v>46054</v>
      </c>
      <c r="F23" s="10">
        <v>46082</v>
      </c>
      <c r="G23" s="10">
        <v>46113</v>
      </c>
      <c r="H23" s="10">
        <v>46143</v>
      </c>
      <c r="I23" s="10">
        <v>46174</v>
      </c>
      <c r="J23" s="10">
        <v>46204</v>
      </c>
      <c r="K23" s="10">
        <v>46235</v>
      </c>
      <c r="L23" s="10">
        <v>46266</v>
      </c>
      <c r="M23" s="10">
        <v>46296</v>
      </c>
      <c r="N23" s="10">
        <v>46327</v>
      </c>
      <c r="O23" s="10">
        <v>46357</v>
      </c>
      <c r="P23" s="2"/>
    </row>
    <row r="24" spans="1:35">
      <c r="A24" s="12" t="s">
        <v>20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" t="s">
        <v>21</v>
      </c>
      <c r="R24" s="1" t="s">
        <v>22</v>
      </c>
      <c r="S24" s="1"/>
      <c r="T24" s="1" t="s">
        <v>23</v>
      </c>
      <c r="U24" s="1" t="s">
        <v>24</v>
      </c>
      <c r="V24" s="1" t="s">
        <v>25</v>
      </c>
      <c r="W24" s="1" t="s">
        <v>24</v>
      </c>
      <c r="X24" s="1" t="s">
        <v>26</v>
      </c>
      <c r="Y24" s="1"/>
      <c r="Z24" s="1" t="s">
        <v>27</v>
      </c>
      <c r="AA24" s="1" t="s">
        <v>28</v>
      </c>
      <c r="AB24" s="1" t="s">
        <v>29</v>
      </c>
      <c r="AC24" s="1" t="s">
        <v>28</v>
      </c>
      <c r="AD24" s="1" t="s">
        <v>30</v>
      </c>
      <c r="AE24" s="1" t="s">
        <v>24</v>
      </c>
      <c r="AF24" s="1" t="s">
        <v>31</v>
      </c>
      <c r="AG24" s="1" t="s">
        <v>28</v>
      </c>
      <c r="AH24" s="1" t="s">
        <v>32</v>
      </c>
      <c r="AI24" s="1" t="s">
        <v>24</v>
      </c>
    </row>
    <row r="25" spans="1:35" ht="47.25" customHeight="1">
      <c r="A25" t="s">
        <v>33</v>
      </c>
      <c r="D25" s="2">
        <f>AA26+AA29+AA30</f>
        <v>7200</v>
      </c>
      <c r="E25" s="2">
        <f>AA26+AA29+AA30</f>
        <v>7200</v>
      </c>
      <c r="F25" s="2">
        <f>AA26+AA29+AA30</f>
        <v>7200</v>
      </c>
      <c r="G25" s="2">
        <f>AA26+AA29+AA30</f>
        <v>7200</v>
      </c>
      <c r="H25" s="2">
        <f>AA27+AA28+AA29+AA30</f>
        <v>11600</v>
      </c>
      <c r="I25" s="2">
        <f>AA25+AA29+AA30</f>
        <v>4800</v>
      </c>
      <c r="J25" s="2">
        <f>AA25+AA29+AA30</f>
        <v>4800</v>
      </c>
      <c r="K25" s="2">
        <f>+AA29+AA30</f>
        <v>1600</v>
      </c>
      <c r="L25" s="2">
        <f>+AA29+AA30</f>
        <v>1600</v>
      </c>
      <c r="M25" s="2">
        <f>++AA29+AA30</f>
        <v>1600</v>
      </c>
      <c r="N25" s="2">
        <f>+AA29+AA30</f>
        <v>1600</v>
      </c>
      <c r="O25" s="2">
        <f>+AA29+AA30</f>
        <v>1600</v>
      </c>
      <c r="P25" s="2">
        <f>SUM(D25:O25)</f>
        <v>58000</v>
      </c>
      <c r="Q25" t="s">
        <v>34</v>
      </c>
      <c r="R25" t="s">
        <v>35</v>
      </c>
      <c r="S25">
        <v>2</v>
      </c>
      <c r="T25" s="19" t="s">
        <v>36</v>
      </c>
      <c r="U25" s="19">
        <v>5000</v>
      </c>
      <c r="V25" s="19"/>
      <c r="W25" s="19"/>
      <c r="X25" s="19" t="s">
        <v>37</v>
      </c>
      <c r="Y25">
        <v>500</v>
      </c>
      <c r="Z25" s="19" t="s">
        <v>38</v>
      </c>
      <c r="AA25">
        <v>3200</v>
      </c>
      <c r="AF25" s="19" t="s">
        <v>39</v>
      </c>
      <c r="AG25">
        <v>1000</v>
      </c>
    </row>
    <row r="26" spans="1:35" ht="42.75">
      <c r="A26" t="s">
        <v>40</v>
      </c>
      <c r="D26" s="2">
        <f>AC29+AC30</f>
        <v>850</v>
      </c>
      <c r="E26" s="2">
        <f>AC29+AC30</f>
        <v>850</v>
      </c>
      <c r="F26" s="2">
        <f>AC29+AC30</f>
        <v>850</v>
      </c>
      <c r="G26" s="2">
        <f>AC29+AC30</f>
        <v>850</v>
      </c>
      <c r="H26" s="2">
        <f>AC29+AC30</f>
        <v>850</v>
      </c>
      <c r="I26" s="2">
        <f>AC29+AC30</f>
        <v>850</v>
      </c>
      <c r="J26" s="2">
        <f>AC29+AC30</f>
        <v>850</v>
      </c>
      <c r="K26" s="2">
        <f>AC29+AC30</f>
        <v>850</v>
      </c>
      <c r="L26" s="2">
        <f>AC29+AC30</f>
        <v>850</v>
      </c>
      <c r="M26" s="2">
        <f>AC29+AC30</f>
        <v>850</v>
      </c>
      <c r="N26" s="2">
        <f>AC29+AC30</f>
        <v>850</v>
      </c>
      <c r="O26" s="2">
        <f>AC29+AC30</f>
        <v>850</v>
      </c>
      <c r="P26" s="2">
        <f t="shared" ref="P26:P28" si="2">SUM(D26:O26)</f>
        <v>10200</v>
      </c>
      <c r="Q26" t="s">
        <v>41</v>
      </c>
      <c r="R26" t="s">
        <v>42</v>
      </c>
      <c r="S26">
        <v>4</v>
      </c>
      <c r="T26" s="19" t="s">
        <v>43</v>
      </c>
      <c r="U26" s="19">
        <f>(3000+12800+6400+19200+9600)</f>
        <v>51000</v>
      </c>
      <c r="V26" s="19"/>
      <c r="W26" s="19"/>
      <c r="X26" s="19" t="s">
        <v>44</v>
      </c>
      <c r="Y26">
        <v>2800</v>
      </c>
      <c r="Z26" s="19" t="s">
        <v>45</v>
      </c>
      <c r="AA26">
        <f>350*16</f>
        <v>5600</v>
      </c>
      <c r="AF26" s="19" t="s">
        <v>39</v>
      </c>
      <c r="AG26">
        <v>200</v>
      </c>
    </row>
    <row r="27" spans="1:35">
      <c r="A27" t="s">
        <v>46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f t="shared" si="2"/>
        <v>0</v>
      </c>
      <c r="Q27" t="s">
        <v>47</v>
      </c>
      <c r="R27" t="s">
        <v>48</v>
      </c>
      <c r="S27">
        <v>1</v>
      </c>
      <c r="T27" s="19" t="s">
        <v>49</v>
      </c>
      <c r="U27" s="19">
        <v>5000</v>
      </c>
      <c r="V27" s="19"/>
      <c r="W27" s="19"/>
      <c r="X27" t="s">
        <v>50</v>
      </c>
      <c r="Y27">
        <v>300</v>
      </c>
      <c r="Z27" t="s">
        <v>51</v>
      </c>
      <c r="AA27">
        <f>100*50</f>
        <v>5000</v>
      </c>
      <c r="AF27" s="19"/>
    </row>
    <row r="28" spans="1:35">
      <c r="A28" t="s">
        <v>52</v>
      </c>
      <c r="D28" s="2">
        <f>AE29+AE30</f>
        <v>400</v>
      </c>
      <c r="E28" s="2">
        <f>AE29+AE30</f>
        <v>400</v>
      </c>
      <c r="F28" s="2">
        <f>AE29+AE30</f>
        <v>400</v>
      </c>
      <c r="G28" s="2">
        <f>AE29+AE30</f>
        <v>400</v>
      </c>
      <c r="H28" s="2">
        <f>AE29+AE30</f>
        <v>400</v>
      </c>
      <c r="I28" s="2">
        <f>AE29+AE30</f>
        <v>400</v>
      </c>
      <c r="J28" s="2">
        <f>AE29+AE30</f>
        <v>400</v>
      </c>
      <c r="K28" s="2">
        <f>AE29+AE30</f>
        <v>400</v>
      </c>
      <c r="L28" s="2">
        <f>AE29+AE30</f>
        <v>400</v>
      </c>
      <c r="M28" s="2">
        <f>AE29+AE30</f>
        <v>400</v>
      </c>
      <c r="N28" s="2">
        <f>AE29+AE30</f>
        <v>400</v>
      </c>
      <c r="O28" s="2">
        <f>AE29+AE30</f>
        <v>400</v>
      </c>
      <c r="P28" s="2">
        <f t="shared" si="2"/>
        <v>4800</v>
      </c>
      <c r="Q28" t="s">
        <v>53</v>
      </c>
      <c r="R28" t="s">
        <v>48</v>
      </c>
      <c r="S28">
        <v>1</v>
      </c>
      <c r="T28" s="19" t="s">
        <v>49</v>
      </c>
      <c r="U28" s="19">
        <v>5000</v>
      </c>
      <c r="V28" s="19"/>
      <c r="W28" s="19"/>
      <c r="X28" t="s">
        <v>50</v>
      </c>
      <c r="Y28">
        <v>300</v>
      </c>
      <c r="Z28" t="s">
        <v>51</v>
      </c>
      <c r="AA28">
        <f>100*50</f>
        <v>5000</v>
      </c>
      <c r="AF28" s="19"/>
    </row>
    <row r="29" spans="1:35" ht="28.5">
      <c r="A29" t="s">
        <v>54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f>SUM(D29:O29)</f>
        <v>0</v>
      </c>
      <c r="Q29" t="s">
        <v>55</v>
      </c>
      <c r="R29" t="s">
        <v>56</v>
      </c>
      <c r="S29">
        <v>12</v>
      </c>
      <c r="V29" s="19" t="s">
        <v>57</v>
      </c>
      <c r="W29">
        <v>400</v>
      </c>
      <c r="X29" t="s">
        <v>58</v>
      </c>
      <c r="Y29">
        <f>200+200</f>
        <v>400</v>
      </c>
      <c r="Z29" t="s">
        <v>59</v>
      </c>
      <c r="AA29">
        <v>800</v>
      </c>
      <c r="AB29" t="s">
        <v>60</v>
      </c>
      <c r="AC29">
        <v>300</v>
      </c>
      <c r="AD29" t="s">
        <v>61</v>
      </c>
      <c r="AE29">
        <v>200</v>
      </c>
      <c r="AF29" s="19" t="s">
        <v>62</v>
      </c>
      <c r="AG29">
        <v>150</v>
      </c>
    </row>
    <row r="30" spans="1:35" ht="28.5">
      <c r="A30" s="12" t="s">
        <v>63</v>
      </c>
      <c r="D30" s="2">
        <f t="shared" ref="D30:P30" si="3">SUM(D25:D29)</f>
        <v>8450</v>
      </c>
      <c r="E30" s="2">
        <f t="shared" si="3"/>
        <v>8450</v>
      </c>
      <c r="F30" s="2">
        <f t="shared" si="3"/>
        <v>8450</v>
      </c>
      <c r="G30" s="2">
        <f t="shared" si="3"/>
        <v>8450</v>
      </c>
      <c r="H30" s="2">
        <f t="shared" si="3"/>
        <v>12850</v>
      </c>
      <c r="I30" s="2">
        <f t="shared" si="3"/>
        <v>6050</v>
      </c>
      <c r="J30" s="2">
        <f t="shared" si="3"/>
        <v>6050</v>
      </c>
      <c r="K30" s="2">
        <f t="shared" si="3"/>
        <v>2850</v>
      </c>
      <c r="L30" s="2">
        <f t="shared" si="3"/>
        <v>2850</v>
      </c>
      <c r="M30" s="2">
        <f t="shared" si="3"/>
        <v>2850</v>
      </c>
      <c r="N30" s="2">
        <f t="shared" si="3"/>
        <v>2850</v>
      </c>
      <c r="O30" s="2">
        <f t="shared" si="3"/>
        <v>2850</v>
      </c>
      <c r="P30" s="2">
        <f t="shared" si="3"/>
        <v>73000</v>
      </c>
      <c r="Q30" t="s">
        <v>64</v>
      </c>
      <c r="R30" t="s">
        <v>56</v>
      </c>
      <c r="S30">
        <v>12</v>
      </c>
      <c r="T30" s="19" t="s">
        <v>65</v>
      </c>
      <c r="U30" s="19">
        <f>3000/12</f>
        <v>250</v>
      </c>
      <c r="V30" s="19"/>
      <c r="W30" s="19"/>
      <c r="X30" t="s">
        <v>66</v>
      </c>
      <c r="Y30">
        <v>30</v>
      </c>
      <c r="Z30" t="s">
        <v>67</v>
      </c>
      <c r="AA30">
        <v>800</v>
      </c>
      <c r="AB30" t="s">
        <v>68</v>
      </c>
      <c r="AC30">
        <v>550</v>
      </c>
      <c r="AD30" t="s">
        <v>61</v>
      </c>
      <c r="AE30">
        <v>200</v>
      </c>
      <c r="AF30" s="19" t="s">
        <v>39</v>
      </c>
      <c r="AG30">
        <v>150</v>
      </c>
    </row>
    <row r="31" spans="1:35">
      <c r="A31" s="12"/>
      <c r="D31" s="2"/>
      <c r="E31" s="2"/>
      <c r="F31" s="2"/>
      <c r="G31" s="2"/>
      <c r="H31" s="2"/>
      <c r="I31" s="2"/>
      <c r="J31" s="2"/>
      <c r="K31" s="3"/>
      <c r="M31" s="2"/>
      <c r="N31" s="2"/>
      <c r="O31" s="2"/>
      <c r="P31" s="2"/>
      <c r="Q31" t="s">
        <v>69</v>
      </c>
      <c r="R31" t="s">
        <v>56</v>
      </c>
      <c r="S31">
        <v>12</v>
      </c>
      <c r="V31" t="s">
        <v>70</v>
      </c>
      <c r="W31">
        <v>900</v>
      </c>
      <c r="AH31" t="s">
        <v>71</v>
      </c>
      <c r="AI31">
        <v>75</v>
      </c>
    </row>
    <row r="32" spans="1:35">
      <c r="D32" s="10">
        <v>46023</v>
      </c>
      <c r="E32" s="10">
        <v>46054</v>
      </c>
      <c r="F32" s="10">
        <v>46082</v>
      </c>
      <c r="G32" s="10">
        <v>46113</v>
      </c>
      <c r="H32" s="10">
        <v>46143</v>
      </c>
      <c r="I32" s="10">
        <v>46174</v>
      </c>
      <c r="J32" s="10">
        <v>46204</v>
      </c>
      <c r="K32" s="10">
        <v>46235</v>
      </c>
      <c r="L32" s="10">
        <v>46266</v>
      </c>
      <c r="M32" s="10">
        <v>46296</v>
      </c>
      <c r="N32" s="10">
        <v>46327</v>
      </c>
      <c r="O32" s="10">
        <v>46357</v>
      </c>
      <c r="P32" s="2"/>
    </row>
    <row r="33" spans="1:16">
      <c r="A33" s="12" t="s">
        <v>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t="s">
        <v>73</v>
      </c>
      <c r="D34" s="2">
        <f>Y26/4+Y29+Y30</f>
        <v>1130</v>
      </c>
      <c r="E34" s="2">
        <f>Y26/4+Y29+Y30</f>
        <v>1130</v>
      </c>
      <c r="F34" s="2">
        <f>Y26/4+Y29+Y30</f>
        <v>1130</v>
      </c>
      <c r="G34" s="2">
        <f>Y26/4+Y29+Y30</f>
        <v>1130</v>
      </c>
      <c r="H34" s="2">
        <f>Y27+Y28+Y29+Y30</f>
        <v>1030</v>
      </c>
      <c r="I34" s="2">
        <f>Y25+Y29+Y30</f>
        <v>930</v>
      </c>
      <c r="J34" s="2">
        <f>Y25+Y29+Y30</f>
        <v>930</v>
      </c>
      <c r="K34" s="2">
        <f>+Y29+Y30</f>
        <v>430</v>
      </c>
      <c r="L34" s="2">
        <f>+Y29+Y30</f>
        <v>430</v>
      </c>
      <c r="M34" s="2">
        <f>+Y29+Y30</f>
        <v>430</v>
      </c>
      <c r="N34" s="2">
        <f>+Y29+Y30</f>
        <v>430</v>
      </c>
      <c r="O34" s="2">
        <f>+Y29+Y30</f>
        <v>430</v>
      </c>
      <c r="P34" s="2">
        <f>SUM(D34:O34)</f>
        <v>9560</v>
      </c>
    </row>
    <row r="35" spans="1:16">
      <c r="A35" s="15" t="s">
        <v>74</v>
      </c>
      <c r="D35" s="2">
        <f>AG29+AG30+AG26</f>
        <v>500</v>
      </c>
      <c r="E35" s="2">
        <f>AG29+AG30+AG26</f>
        <v>500</v>
      </c>
      <c r="F35" s="2">
        <f>AG29+AG30+AG26</f>
        <v>500</v>
      </c>
      <c r="G35" s="2">
        <f>AG29+AG30+AG26</f>
        <v>500</v>
      </c>
      <c r="H35" s="2">
        <f>AG29+AG30</f>
        <v>300</v>
      </c>
      <c r="I35" s="2">
        <f>AG29+AG30+AG25</f>
        <v>1300</v>
      </c>
      <c r="J35" s="2">
        <f>AG29+AG30+AG25</f>
        <v>1300</v>
      </c>
      <c r="K35" s="2">
        <f>AG29+AG30</f>
        <v>300</v>
      </c>
      <c r="L35" s="2">
        <f>AG29+AG30</f>
        <v>300</v>
      </c>
      <c r="M35" s="2">
        <f>AG29+AG30</f>
        <v>300</v>
      </c>
      <c r="N35" s="2">
        <f>AG29+AG30</f>
        <v>300</v>
      </c>
      <c r="O35" s="2">
        <f>AG29+AG30</f>
        <v>300</v>
      </c>
      <c r="P35" s="2">
        <f>SUM(D35:O35)</f>
        <v>6400</v>
      </c>
    </row>
    <row r="36" spans="1:16">
      <c r="A36" s="16" t="s">
        <v>32</v>
      </c>
      <c r="D36" s="2">
        <f>AI31</f>
        <v>75</v>
      </c>
      <c r="E36" s="2">
        <f>AI31</f>
        <v>75</v>
      </c>
      <c r="F36" s="2">
        <f>AI31</f>
        <v>75</v>
      </c>
      <c r="G36" s="2">
        <f>AI31</f>
        <v>75</v>
      </c>
      <c r="H36" s="2">
        <f>AI31</f>
        <v>75</v>
      </c>
      <c r="I36" s="2">
        <f>AI31</f>
        <v>75</v>
      </c>
      <c r="J36" s="2">
        <f>AI31</f>
        <v>75</v>
      </c>
      <c r="K36" s="2">
        <f>AI31</f>
        <v>75</v>
      </c>
      <c r="L36" s="2">
        <f>AI31</f>
        <v>75</v>
      </c>
      <c r="M36" s="2">
        <f>AI31</f>
        <v>75</v>
      </c>
      <c r="N36" s="2">
        <f>AI31</f>
        <v>75</v>
      </c>
      <c r="O36" s="2">
        <f>AI31</f>
        <v>75</v>
      </c>
      <c r="P36" s="2">
        <f>SUM(D36:O36)</f>
        <v>900</v>
      </c>
    </row>
    <row r="37" spans="1:16">
      <c r="A37" s="12" t="s">
        <v>75</v>
      </c>
      <c r="D37" s="13">
        <f>SUM(D34:D36)</f>
        <v>1705</v>
      </c>
      <c r="E37" s="13"/>
      <c r="F37" s="13">
        <f t="shared" ref="F37:O37" si="4">SUM(F34:F36)</f>
        <v>1705</v>
      </c>
      <c r="G37" s="13">
        <f t="shared" si="4"/>
        <v>1705</v>
      </c>
      <c r="H37" s="13">
        <f t="shared" si="4"/>
        <v>1405</v>
      </c>
      <c r="I37" s="13">
        <f t="shared" si="4"/>
        <v>2305</v>
      </c>
      <c r="J37" s="13">
        <f t="shared" si="4"/>
        <v>2305</v>
      </c>
      <c r="K37" s="13">
        <f t="shared" si="4"/>
        <v>805</v>
      </c>
      <c r="L37" s="13">
        <f t="shared" si="4"/>
        <v>805</v>
      </c>
      <c r="M37" s="13">
        <f t="shared" si="4"/>
        <v>805</v>
      </c>
      <c r="N37" s="13">
        <f t="shared" si="4"/>
        <v>805</v>
      </c>
      <c r="O37" s="13">
        <f t="shared" si="4"/>
        <v>805</v>
      </c>
      <c r="P37" s="13">
        <f>SUM(P34:P36)</f>
        <v>16860</v>
      </c>
    </row>
    <row r="38" spans="1:16">
      <c r="A38" s="12" t="s">
        <v>76</v>
      </c>
      <c r="D38" s="13">
        <f t="shared" ref="D38:P38" si="5">SUM(D22,D30,D37)</f>
        <v>24455</v>
      </c>
      <c r="E38" s="13"/>
      <c r="F38" s="13">
        <f t="shared" si="5"/>
        <v>24455</v>
      </c>
      <c r="G38" s="13">
        <f t="shared" si="5"/>
        <v>24455</v>
      </c>
      <c r="H38" s="13">
        <f t="shared" si="5"/>
        <v>25805</v>
      </c>
      <c r="I38" s="13">
        <f t="shared" si="5"/>
        <v>14905</v>
      </c>
      <c r="J38" s="13">
        <f t="shared" si="5"/>
        <v>14905</v>
      </c>
      <c r="K38" s="13">
        <f t="shared" si="5"/>
        <v>5205</v>
      </c>
      <c r="L38" s="13">
        <f t="shared" si="5"/>
        <v>5205</v>
      </c>
      <c r="M38" s="13">
        <f t="shared" si="5"/>
        <v>5205</v>
      </c>
      <c r="N38" s="13">
        <f t="shared" si="5"/>
        <v>5205</v>
      </c>
      <c r="O38" s="13">
        <f t="shared" si="5"/>
        <v>5205</v>
      </c>
      <c r="P38" s="13">
        <f t="shared" si="5"/>
        <v>179460</v>
      </c>
    </row>
    <row r="39" spans="1:16">
      <c r="A39" s="12" t="s">
        <v>77</v>
      </c>
      <c r="D39" s="13">
        <f>SUM(D38:D38)</f>
        <v>24455</v>
      </c>
      <c r="E39" s="13">
        <f>SUM(E38:E38)</f>
        <v>0</v>
      </c>
      <c r="F39" s="13">
        <f>SUM(F38:F38)</f>
        <v>24455</v>
      </c>
      <c r="G39" s="13">
        <f>SUM(G38:G38)</f>
        <v>24455</v>
      </c>
      <c r="H39" s="13">
        <f>SUM(H38:H38)</f>
        <v>25805</v>
      </c>
      <c r="I39" s="13">
        <f>SUM(I38:I38)</f>
        <v>14905</v>
      </c>
      <c r="J39" s="13">
        <f>SUM(J38:J38)</f>
        <v>14905</v>
      </c>
      <c r="K39" s="13">
        <f>SUM(K38:K38)</f>
        <v>5205</v>
      </c>
      <c r="L39" s="13">
        <f>SUM(L38:L38)</f>
        <v>5205</v>
      </c>
      <c r="M39" s="13">
        <f>SUM(M38:M38)</f>
        <v>5205</v>
      </c>
      <c r="N39" s="13">
        <f>SUM(N38:N38)</f>
        <v>5205</v>
      </c>
      <c r="O39" s="13">
        <f>SUM(O38:O38)</f>
        <v>5205</v>
      </c>
      <c r="P39" s="13">
        <f>SUM(P38:P38)</f>
        <v>179460</v>
      </c>
    </row>
    <row r="40" spans="1:16">
      <c r="A40" s="12" t="s">
        <v>78</v>
      </c>
      <c r="P40" s="17">
        <f>P39-P8</f>
        <v>148438.28</v>
      </c>
    </row>
    <row r="43" spans="1:16" hidden="1"/>
    <row r="44" spans="1:16" hidden="1"/>
    <row r="45" spans="1:16" hidden="1"/>
  </sheetData>
  <mergeCells count="1">
    <mergeCell ref="A5:C6"/>
  </mergeCells>
  <printOptions headings="1" gridLines="1"/>
  <pageMargins left="0.7" right="0.7" top="0.75" bottom="0.75" header="0.3" footer="0.3"/>
  <pageSetup paperSize="5" scale="7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Andrews, Tez</dc:creator>
  <cp:keywords/>
  <dc:description/>
  <cp:lastModifiedBy/>
  <cp:revision/>
  <dcterms:created xsi:type="dcterms:W3CDTF">2023-08-21T19:11:45Z</dcterms:created>
  <dcterms:modified xsi:type="dcterms:W3CDTF">2026-10-20T17:12:04Z</dcterms:modified>
  <cp:category/>
  <cp:contentStatus/>
</cp:coreProperties>
</file>